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Contravenții_categorii" sheetId="2" r:id="rId1"/>
    <sheet name="Contravenții_organe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F14" i="3"/>
  <c r="E14" i="3"/>
  <c r="F13" i="3"/>
  <c r="E13" i="3"/>
  <c r="F11" i="3"/>
  <c r="E11" i="3"/>
  <c r="F10" i="3"/>
  <c r="E10" i="3"/>
  <c r="F9" i="3"/>
  <c r="E9" i="3"/>
  <c r="F8" i="3"/>
  <c r="E8" i="3"/>
  <c r="F7" i="3"/>
  <c r="E7" i="3"/>
  <c r="I21" i="2"/>
  <c r="H21" i="2"/>
  <c r="I20" i="2"/>
  <c r="H20" i="2"/>
  <c r="I19" i="2"/>
  <c r="H19" i="2"/>
  <c r="I18" i="2"/>
  <c r="H18" i="2"/>
  <c r="I17" i="2"/>
  <c r="H17" i="2"/>
  <c r="I16" i="2"/>
  <c r="H16" i="2"/>
  <c r="I10" i="2"/>
  <c r="H10" i="2"/>
  <c r="F5" i="3"/>
  <c r="E5" i="3"/>
  <c r="F26" i="3" l="1"/>
  <c r="E26" i="3"/>
  <c r="F25" i="3"/>
  <c r="E25" i="3"/>
  <c r="F23" i="3"/>
  <c r="E23" i="3"/>
  <c r="F21" i="3"/>
  <c r="E21" i="3"/>
  <c r="F15" i="3"/>
  <c r="E15" i="3"/>
  <c r="D19" i="2"/>
  <c r="H7" i="2"/>
  <c r="D21" i="2"/>
  <c r="D20" i="2"/>
  <c r="D17" i="2"/>
  <c r="D16" i="2"/>
  <c r="D15" i="2"/>
  <c r="D14" i="2"/>
  <c r="D13" i="2"/>
  <c r="D12" i="2"/>
  <c r="D11" i="2"/>
  <c r="D10" i="2"/>
  <c r="D9" i="2"/>
  <c r="D8" i="2"/>
  <c r="I5" i="2"/>
  <c r="H5" i="2"/>
  <c r="F22" i="3"/>
  <c r="E22" i="3"/>
  <c r="F18" i="3"/>
  <c r="E18" i="3"/>
  <c r="E24" i="3"/>
  <c r="F20" i="3"/>
  <c r="E20" i="3"/>
  <c r="F19" i="3"/>
  <c r="E19" i="3"/>
  <c r="F17" i="3"/>
  <c r="E17" i="3"/>
</calcChain>
</file>

<file path=xl/sharedStrings.xml><?xml version="1.0" encoding="utf-8"?>
<sst xmlns="http://schemas.openxmlformats.org/spreadsheetml/2006/main" count="91" uniqueCount="58">
  <si>
    <t>Cazuri</t>
  </si>
  <si>
    <t>inclusiv:</t>
  </si>
  <si>
    <t>Suma amenzilor, mii lei</t>
  </si>
  <si>
    <t>amendă</t>
  </si>
  <si>
    <t>aplicate</t>
  </si>
  <si>
    <t>încasate</t>
  </si>
  <si>
    <t>Total</t>
  </si>
  <si>
    <t>ce atentează la drepturile politice, de muncă şi alte drepturi constituţionale ale persoanei fizice</t>
  </si>
  <si>
    <t>-</t>
  </si>
  <si>
    <t>ce atentează la sănătatea populaţiei, persoanei, la starea sanitar-epidemiologică</t>
  </si>
  <si>
    <t>ce atentează la drepturile reale</t>
  </si>
  <si>
    <t>în domeniul protecţiei mediului</t>
  </si>
  <si>
    <t xml:space="preserve">în domeniul industriei, con-strucţiilor, energeticii, gospo-dăriei comunale, locuinţelor şi amenajării teritoriului </t>
  </si>
  <si>
    <t>în domeniul agricol şi sanitar-veterinar</t>
  </si>
  <si>
    <t>ce atentează la regimul din transporturi</t>
  </si>
  <si>
    <t>în domeniul circulaţiei rutiere</t>
  </si>
  <si>
    <t>ce afectează activitatea de întreprinzător, fiscalitatea, activitatea vamală şi valorile mobiliare</t>
  </si>
  <si>
    <t>ce afectează activitatea autorităţilor publice</t>
  </si>
  <si>
    <t>ce atentează la regimul frontierei de stat şi regimul de şedere pe teritoriul Republicii Moldova</t>
  </si>
  <si>
    <t>ce atentează la modul de administrare şi în domeniul supravegherii pieţei, metrologiei, standardizării şi protecţiei consumatorilor</t>
  </si>
  <si>
    <t>ce atentează la ordinea publică şi securitatea publică</t>
  </si>
  <si>
    <t>în domeniul evidenţei militare</t>
  </si>
  <si>
    <t xml:space="preserve">Total </t>
  </si>
  <si>
    <t>Ministerul Afacerilor Interne</t>
  </si>
  <si>
    <t>Judecătoriile raionale şi municipale</t>
  </si>
  <si>
    <t>Organele de specialitate în domeniul transporturilor</t>
  </si>
  <si>
    <t xml:space="preserve">Comisiile administrative de pe lîngă organele administraţiei publice locale şi primării </t>
  </si>
  <si>
    <t>Compania Naţională de Asigurări în Medicină</t>
  </si>
  <si>
    <t>Comisia Naţională a Pieţei Financiare</t>
  </si>
  <si>
    <t>în % faţă de total</t>
  </si>
  <si>
    <t>Agenția  pentru Supraveghere Tehnică</t>
  </si>
  <si>
    <t>Consiliul Concurenței</t>
  </si>
  <si>
    <t>Autorități administrative din subordinea Ministerului Finanțelor</t>
  </si>
  <si>
    <t>Agenția Națională pentru Sănătate Publică</t>
  </si>
  <si>
    <t>Agenția Națională pentru Siguranța Alimentelor</t>
  </si>
  <si>
    <t>muncă neremunerată în folosul comunității</t>
  </si>
  <si>
    <t xml:space="preserve">Agenția Națională pentru Reglementare în Comunicații Electronice și Tehnologia  Informaţiei  </t>
  </si>
  <si>
    <t>Serviciul  Vamal</t>
  </si>
  <si>
    <t>Agenția pentru Protecția Consumatorilor și Supravegherea Pieței</t>
  </si>
  <si>
    <t>Inspectoratul pentru Protecția Mediului</t>
  </si>
  <si>
    <t>Ministerul Aparării</t>
  </si>
  <si>
    <t>Centrul Național Anticorupție</t>
  </si>
  <si>
    <t>în domeniul comunicaţiilor electronice, comunicațiilor poştale şi al tehnologiei informaţiei</t>
  </si>
  <si>
    <t>Procuraturile teritoriale și specializate</t>
  </si>
  <si>
    <t>Serviciul Prevenirea și Combaterea Spălării Banilor</t>
  </si>
  <si>
    <t>Autoritatea Națională de Integritate</t>
  </si>
  <si>
    <t>avertisment</t>
  </si>
  <si>
    <t>Total contravenții constatate
(cazuri)</t>
  </si>
  <si>
    <t>Categorii de contravenții</t>
  </si>
  <si>
    <t>Organe de examinare a contravențiilor</t>
  </si>
  <si>
    <t>Total decizii de aplicare a sancțiunii</t>
  </si>
  <si>
    <t>Total decizii de aplicare a sancțiunii (cazuri)</t>
  </si>
  <si>
    <t>Principalele sancțiuni aplicate, inclusiv (cazuri):</t>
  </si>
  <si>
    <t>…</t>
  </si>
  <si>
    <r>
      <rPr>
        <sz val="9"/>
        <color theme="1"/>
        <rFont val="Arial"/>
        <family val="2"/>
        <charset val="204"/>
      </rPr>
      <t xml:space="preserve">Tabelul 2. </t>
    </r>
    <r>
      <rPr>
        <i/>
        <sz val="9"/>
        <color theme="1"/>
        <rFont val="Arial"/>
        <family val="2"/>
        <charset val="204"/>
      </rPr>
      <t>Numărul deciziilor de aplicare a pedepsei și principalelor sancțiuni aplicate  în funcție de organele împuternicite să examineze contravenții, în anul 2019</t>
    </r>
    <r>
      <rPr>
        <i/>
        <vertAlign val="superscript"/>
        <sz val="9"/>
        <color theme="1"/>
        <rFont val="Arial"/>
        <family val="2"/>
        <charset val="204"/>
      </rPr>
      <t>1</t>
    </r>
  </si>
  <si>
    <r>
      <rPr>
        <i/>
        <vertAlign val="superscript"/>
        <sz val="9"/>
        <rFont val="Arial"/>
        <family val="2"/>
        <charset val="204"/>
      </rPr>
      <t xml:space="preserve">1 </t>
    </r>
    <r>
      <rPr>
        <i/>
        <sz val="9"/>
        <rFont val="Arial"/>
        <family val="2"/>
        <charset val="204"/>
      </rPr>
      <t>Divizarea este prezentată conform Codului contravenţional al Republicii Moldova, iar datele din tabel includ doar organele care au drept de examinare și au aplicat pedepse în anul respectiv.</t>
    </r>
  </si>
  <si>
    <r>
      <rPr>
        <sz val="9"/>
        <rFont val="Arial"/>
        <family val="2"/>
        <charset val="204"/>
      </rPr>
      <t xml:space="preserve">Tabelul 1. </t>
    </r>
    <r>
      <rPr>
        <i/>
        <sz val="9"/>
        <rFont val="Arial"/>
        <family val="2"/>
        <charset val="204"/>
      </rPr>
      <t>Numărul total al contravenţiilor constatate, al deciziilor de aplicare a pedepsei și principalelor sancțiuni aplicate, în funcție de categoriile de contravenții, în anul 2019</t>
    </r>
    <r>
      <rPr>
        <i/>
        <vertAlign val="superscript"/>
        <sz val="9"/>
        <rFont val="Arial"/>
        <family val="2"/>
        <charset val="204"/>
      </rPr>
      <t>1</t>
    </r>
  </si>
  <si>
    <r>
      <rPr>
        <i/>
        <vertAlign val="superscript"/>
        <sz val="9"/>
        <color theme="1"/>
        <rFont val="Arial"/>
        <family val="2"/>
        <charset val="204"/>
      </rPr>
      <t xml:space="preserve">1 </t>
    </r>
    <r>
      <rPr>
        <i/>
        <sz val="9"/>
        <color theme="1"/>
        <rFont val="Arial"/>
        <family val="2"/>
        <charset val="204"/>
      </rPr>
      <t>Divizarea este prezentată conform Codului contravenţional al  Republicii Moldova.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</si>
</sst>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vertAlign val="superscript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4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 applyProtection="1">
      <alignment wrapText="1"/>
      <protection locked="0"/>
    </xf>
    <xf numFmtId="3" fontId="7" fillId="2" borderId="0" xfId="0" applyNumberFormat="1" applyFont="1" applyFill="1" applyAlignment="1" applyProtection="1">
      <protection locked="0"/>
    </xf>
    <xf numFmtId="165" fontId="7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/>
    <xf numFmtId="0" fontId="10" fillId="0" borderId="0" xfId="1" applyNumberFormat="1" applyFont="1" applyBorder="1" applyAlignment="1">
      <alignment wrapText="1"/>
    </xf>
    <xf numFmtId="3" fontId="10" fillId="2" borderId="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/>
    <xf numFmtId="0" fontId="10" fillId="2" borderId="0" xfId="1" applyNumberFormat="1" applyFont="1" applyFill="1" applyBorder="1" applyAlignment="1">
      <alignment wrapText="1"/>
    </xf>
    <xf numFmtId="0" fontId="10" fillId="2" borderId="0" xfId="1" applyNumberFormat="1" applyFont="1" applyFill="1" applyBorder="1"/>
    <xf numFmtId="0" fontId="5" fillId="0" borderId="0" xfId="0" applyFont="1" applyAlignment="1" applyProtection="1"/>
    <xf numFmtId="0" fontId="9" fillId="0" borderId="0" xfId="0" applyFont="1" applyAlignment="1">
      <alignment vertical="center" wrapText="1"/>
    </xf>
    <xf numFmtId="0" fontId="3" fillId="0" borderId="0" xfId="0" applyFont="1" applyProtection="1"/>
    <xf numFmtId="0" fontId="9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8" fillId="0" borderId="3" xfId="0" applyFont="1" applyBorder="1" applyAlignment="1" applyProtection="1">
      <alignment vertical="center" wrapText="1"/>
      <protection locked="0"/>
    </xf>
    <xf numFmtId="3" fontId="7" fillId="2" borderId="0" xfId="0" applyNumberFormat="1" applyFont="1" applyFill="1" applyAlignment="1" applyProtection="1">
      <alignment horizontal="right"/>
      <protection locked="0"/>
    </xf>
    <xf numFmtId="3" fontId="7" fillId="0" borderId="13" xfId="0" applyNumberFormat="1" applyFont="1" applyFill="1" applyBorder="1" applyAlignment="1" applyProtection="1">
      <alignment wrapText="1"/>
      <protection locked="0"/>
    </xf>
    <xf numFmtId="164" fontId="7" fillId="2" borderId="0" xfId="0" applyNumberFormat="1" applyFont="1" applyFill="1" applyBorder="1" applyAlignment="1" applyProtection="1">
      <alignment vertical="center" wrapText="1"/>
      <protection locked="0"/>
    </xf>
    <xf numFmtId="3" fontId="7" fillId="2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0" fillId="2" borderId="0" xfId="0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vertical="center" wrapText="1"/>
    </xf>
    <xf numFmtId="164" fontId="3" fillId="0" borderId="0" xfId="0" applyNumberFormat="1" applyFont="1"/>
    <xf numFmtId="3" fontId="10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/>
    <xf numFmtId="164" fontId="3" fillId="0" borderId="0" xfId="0" applyNumberFormat="1" applyFont="1" applyAlignment="1">
      <alignment horizontal="right" wrapText="1"/>
    </xf>
    <xf numFmtId="2" fontId="10" fillId="2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/>
    <xf numFmtId="0" fontId="3" fillId="0" borderId="0" xfId="0" applyFont="1" applyFill="1"/>
    <xf numFmtId="165" fontId="10" fillId="2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/>
    <xf numFmtId="0" fontId="3" fillId="0" borderId="5" xfId="0" applyFont="1" applyBorder="1" applyAlignment="1">
      <alignment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vertical="center" wrapText="1"/>
    </xf>
    <xf numFmtId="165" fontId="3" fillId="0" borderId="0" xfId="0" applyNumberFormat="1" applyFont="1"/>
    <xf numFmtId="49" fontId="3" fillId="0" borderId="0" xfId="0" applyNumberFormat="1" applyFont="1" applyAlignment="1">
      <alignment wrapText="1"/>
    </xf>
    <xf numFmtId="0" fontId="5" fillId="0" borderId="0" xfId="0" applyFont="1" applyAlignment="1"/>
    <xf numFmtId="0" fontId="1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/>
    <xf numFmtId="0" fontId="10" fillId="0" borderId="7" xfId="0" applyFont="1" applyBorder="1" applyAlignment="1" applyProtection="1">
      <alignment horizontal="justify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justify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justify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justify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Body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workbookViewId="0">
      <selection activeCell="K4" sqref="K4"/>
    </sheetView>
  </sheetViews>
  <sheetFormatPr defaultRowHeight="12" x14ac:dyDescent="0.2"/>
  <cols>
    <col min="1" max="1" width="25.85546875" style="4" customWidth="1"/>
    <col min="2" max="2" width="12" style="4" customWidth="1"/>
    <col min="3" max="3" width="9.28515625" style="4" bestFit="1" customWidth="1"/>
    <col min="4" max="4" width="9.85546875" style="4" customWidth="1"/>
    <col min="5" max="5" width="12.42578125" style="4" customWidth="1"/>
    <col min="6" max="6" width="9" style="4" customWidth="1"/>
    <col min="7" max="7" width="11.85546875" style="4" customWidth="1"/>
    <col min="8" max="8" width="8.85546875" style="4" customWidth="1"/>
    <col min="9" max="9" width="9.5703125" style="4" customWidth="1"/>
    <col min="10" max="10" width="12.140625" style="4" bestFit="1" customWidth="1"/>
    <col min="11" max="11" width="86.28515625" style="24" customWidth="1"/>
    <col min="12" max="12" width="21" style="4" customWidth="1"/>
    <col min="13" max="16384" width="9.140625" style="4"/>
  </cols>
  <sheetData>
    <row r="1" spans="1:13" s="39" customFormat="1" ht="40.5" customHeight="1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37"/>
      <c r="K1" s="38"/>
      <c r="L1" s="37"/>
      <c r="M1" s="37"/>
    </row>
    <row r="2" spans="1:13" s="39" customFormat="1" ht="35.25" customHeight="1" x14ac:dyDescent="0.2">
      <c r="A2" s="85" t="s">
        <v>48</v>
      </c>
      <c r="B2" s="86" t="s">
        <v>47</v>
      </c>
      <c r="C2" s="87" t="s">
        <v>50</v>
      </c>
      <c r="D2" s="88"/>
      <c r="E2" s="89" t="s">
        <v>52</v>
      </c>
      <c r="F2" s="90"/>
      <c r="G2" s="91"/>
      <c r="H2" s="87" t="s">
        <v>2</v>
      </c>
      <c r="I2" s="88"/>
      <c r="K2" s="40"/>
    </row>
    <row r="3" spans="1:13" s="39" customFormat="1" ht="29.45" customHeight="1" x14ac:dyDescent="0.2">
      <c r="A3" s="92"/>
      <c r="B3" s="93"/>
      <c r="C3" s="94" t="s">
        <v>0</v>
      </c>
      <c r="D3" s="89" t="s">
        <v>29</v>
      </c>
      <c r="E3" s="95" t="s">
        <v>46</v>
      </c>
      <c r="F3" s="96" t="s">
        <v>3</v>
      </c>
      <c r="G3" s="96" t="s">
        <v>35</v>
      </c>
      <c r="H3" s="89" t="s">
        <v>4</v>
      </c>
      <c r="I3" s="89" t="s">
        <v>5</v>
      </c>
      <c r="K3" s="38"/>
    </row>
    <row r="4" spans="1:13" s="39" customFormat="1" ht="26.25" customHeight="1" x14ac:dyDescent="0.2">
      <c r="A4" s="97"/>
      <c r="B4" s="98"/>
      <c r="C4" s="94"/>
      <c r="D4" s="99"/>
      <c r="E4" s="95"/>
      <c r="F4" s="96"/>
      <c r="G4" s="96"/>
      <c r="H4" s="99"/>
      <c r="I4" s="99"/>
      <c r="K4" s="41"/>
    </row>
    <row r="5" spans="1:13" s="49" customFormat="1" x14ac:dyDescent="0.2">
      <c r="A5" s="42" t="s">
        <v>6</v>
      </c>
      <c r="B5" s="43">
        <v>370085</v>
      </c>
      <c r="C5" s="44">
        <v>352720</v>
      </c>
      <c r="D5" s="45">
        <v>100</v>
      </c>
      <c r="E5" s="46">
        <v>2132</v>
      </c>
      <c r="F5" s="9">
        <v>349823</v>
      </c>
      <c r="G5" s="9">
        <v>1827</v>
      </c>
      <c r="H5" s="10">
        <f>328521617/1000</f>
        <v>328521.61700000003</v>
      </c>
      <c r="I5" s="10">
        <f>131389225/1000</f>
        <v>131389.22500000001</v>
      </c>
      <c r="J5" s="47"/>
      <c r="K5" s="38"/>
      <c r="L5" s="48"/>
    </row>
    <row r="6" spans="1:13" ht="20.25" customHeight="1" x14ac:dyDescent="0.2">
      <c r="A6" s="11" t="s">
        <v>1</v>
      </c>
      <c r="B6" s="50"/>
      <c r="C6" s="51"/>
      <c r="D6" s="52"/>
      <c r="E6" s="51"/>
      <c r="F6" s="51"/>
      <c r="G6" s="51"/>
      <c r="H6" s="53"/>
      <c r="I6" s="53"/>
      <c r="J6" s="47"/>
      <c r="K6" s="38"/>
      <c r="M6" s="54"/>
    </row>
    <row r="7" spans="1:13" ht="48.75" customHeight="1" x14ac:dyDescent="0.2">
      <c r="A7" s="11" t="s">
        <v>7</v>
      </c>
      <c r="B7" s="55">
        <v>18647</v>
      </c>
      <c r="C7" s="51">
        <v>17351</v>
      </c>
      <c r="D7" s="56">
        <f>C7/C5*100</f>
        <v>4.9191993649353591</v>
      </c>
      <c r="E7" s="51">
        <v>1</v>
      </c>
      <c r="F7" s="51">
        <v>17220</v>
      </c>
      <c r="G7" s="51">
        <v>130</v>
      </c>
      <c r="H7" s="53">
        <f>10697510/1000</f>
        <v>10697.51</v>
      </c>
      <c r="I7" s="53">
        <v>3533.1</v>
      </c>
      <c r="J7" s="47"/>
      <c r="K7" s="32"/>
      <c r="L7" s="54"/>
    </row>
    <row r="8" spans="1:13" ht="41.25" customHeight="1" x14ac:dyDescent="0.2">
      <c r="A8" s="11" t="s">
        <v>9</v>
      </c>
      <c r="B8" s="57">
        <v>9922</v>
      </c>
      <c r="C8" s="51">
        <v>8991</v>
      </c>
      <c r="D8" s="56">
        <f>C8/C5*100</f>
        <v>2.5490474030392378</v>
      </c>
      <c r="E8" s="57" t="s">
        <v>8</v>
      </c>
      <c r="F8" s="51">
        <v>7639</v>
      </c>
      <c r="G8" s="51">
        <v>1281</v>
      </c>
      <c r="H8" s="53">
        <v>13326.5</v>
      </c>
      <c r="I8" s="53">
        <v>3455.5</v>
      </c>
      <c r="J8" s="47"/>
      <c r="K8" s="32"/>
      <c r="L8" s="54"/>
    </row>
    <row r="9" spans="1:13" ht="16.5" customHeight="1" x14ac:dyDescent="0.2">
      <c r="A9" s="11" t="s">
        <v>10</v>
      </c>
      <c r="B9" s="33">
        <v>7176</v>
      </c>
      <c r="C9" s="34">
        <v>6623</v>
      </c>
      <c r="D9" s="56">
        <f>C9/C5*100</f>
        <v>1.8776933545021548</v>
      </c>
      <c r="E9" s="57" t="s">
        <v>8</v>
      </c>
      <c r="F9" s="51">
        <v>6593</v>
      </c>
      <c r="G9" s="51">
        <v>30</v>
      </c>
      <c r="H9" s="53">
        <v>10168.9</v>
      </c>
      <c r="I9" s="53">
        <v>1854.6</v>
      </c>
      <c r="J9" s="47"/>
      <c r="K9" s="58"/>
      <c r="L9" s="59"/>
    </row>
    <row r="10" spans="1:13" ht="18" customHeight="1" x14ac:dyDescent="0.2">
      <c r="A10" s="11" t="s">
        <v>11</v>
      </c>
      <c r="B10" s="57">
        <v>6599</v>
      </c>
      <c r="C10" s="51">
        <v>6503</v>
      </c>
      <c r="D10" s="56">
        <f>C10/C5*100</f>
        <v>1.8436720344749375</v>
      </c>
      <c r="E10" s="51">
        <v>35</v>
      </c>
      <c r="F10" s="51">
        <v>6469</v>
      </c>
      <c r="G10" s="51">
        <v>1</v>
      </c>
      <c r="H10" s="53">
        <f>6732182/1000</f>
        <v>6732.1819999999998</v>
      </c>
      <c r="I10" s="53">
        <f>3116161/1000</f>
        <v>3116.1610000000001</v>
      </c>
      <c r="J10" s="47"/>
      <c r="K10" s="60"/>
      <c r="L10" s="54"/>
    </row>
    <row r="11" spans="1:13" ht="53.25" customHeight="1" x14ac:dyDescent="0.2">
      <c r="A11" s="11" t="s">
        <v>12</v>
      </c>
      <c r="B11" s="57">
        <v>4826</v>
      </c>
      <c r="C11" s="51">
        <v>2579</v>
      </c>
      <c r="D11" s="56">
        <f>C11/C5*100</f>
        <v>0.73117486958493982</v>
      </c>
      <c r="E11" s="51">
        <v>22</v>
      </c>
      <c r="F11" s="51">
        <v>2556</v>
      </c>
      <c r="G11" s="51">
        <v>1</v>
      </c>
      <c r="H11" s="53">
        <v>4540.1000000000004</v>
      </c>
      <c r="I11" s="53">
        <v>1158.5999999999999</v>
      </c>
      <c r="J11" s="47"/>
      <c r="K11" s="60"/>
      <c r="L11" s="54"/>
    </row>
    <row r="12" spans="1:13" ht="24.75" customHeight="1" x14ac:dyDescent="0.2">
      <c r="A12" s="11" t="s">
        <v>13</v>
      </c>
      <c r="B12" s="50">
        <v>808</v>
      </c>
      <c r="C12" s="51">
        <v>808</v>
      </c>
      <c r="D12" s="56">
        <f>C12/C5*100</f>
        <v>0.2290768881832615</v>
      </c>
      <c r="E12" s="57" t="s">
        <v>8</v>
      </c>
      <c r="F12" s="51">
        <v>808</v>
      </c>
      <c r="G12" s="57" t="s">
        <v>8</v>
      </c>
      <c r="H12" s="53">
        <v>1000.1</v>
      </c>
      <c r="I12" s="53">
        <v>480.2</v>
      </c>
      <c r="J12" s="47"/>
      <c r="K12" s="60"/>
      <c r="L12" s="54"/>
    </row>
    <row r="13" spans="1:13" ht="23.25" customHeight="1" x14ac:dyDescent="0.2">
      <c r="A13" s="11" t="s">
        <v>14</v>
      </c>
      <c r="B13" s="57">
        <v>3786</v>
      </c>
      <c r="C13" s="51">
        <v>3708</v>
      </c>
      <c r="D13" s="56">
        <f>C13/C5*100</f>
        <v>1.051258788841007</v>
      </c>
      <c r="E13" s="51">
        <v>28</v>
      </c>
      <c r="F13" s="51">
        <v>3680</v>
      </c>
      <c r="G13" s="61" t="s">
        <v>8</v>
      </c>
      <c r="H13" s="53">
        <v>2347.3000000000002</v>
      </c>
      <c r="I13" s="53">
        <v>1065.7</v>
      </c>
      <c r="J13" s="47"/>
      <c r="K13" s="62"/>
      <c r="L13" s="54"/>
    </row>
    <row r="14" spans="1:13" s="70" customFormat="1" ht="19.5" customHeight="1" x14ac:dyDescent="0.2">
      <c r="A14" s="18" t="s">
        <v>15</v>
      </c>
      <c r="B14" s="63">
        <v>231866</v>
      </c>
      <c r="C14" s="64">
        <v>221518</v>
      </c>
      <c r="D14" s="65">
        <f>C14/C5*100</f>
        <v>62.802789748242226</v>
      </c>
      <c r="E14" s="64">
        <v>1946</v>
      </c>
      <c r="F14" s="64">
        <v>220285</v>
      </c>
      <c r="G14" s="64">
        <v>217</v>
      </c>
      <c r="H14" s="66">
        <v>174505</v>
      </c>
      <c r="I14" s="66">
        <v>75208.899999999994</v>
      </c>
      <c r="J14" s="67"/>
      <c r="K14" s="68"/>
      <c r="L14" s="69"/>
    </row>
    <row r="15" spans="1:13" ht="51.75" customHeight="1" x14ac:dyDescent="0.2">
      <c r="A15" s="11" t="s">
        <v>42</v>
      </c>
      <c r="B15" s="50">
        <v>67</v>
      </c>
      <c r="C15" s="51">
        <v>53</v>
      </c>
      <c r="D15" s="56">
        <f>C15/C5*100</f>
        <v>1.5026083012020868E-2</v>
      </c>
      <c r="E15" s="57" t="s">
        <v>8</v>
      </c>
      <c r="F15" s="51">
        <v>53</v>
      </c>
      <c r="G15" s="57" t="s">
        <v>8</v>
      </c>
      <c r="H15" s="53">
        <v>251.3</v>
      </c>
      <c r="I15" s="71" t="s">
        <v>53</v>
      </c>
      <c r="J15" s="47"/>
      <c r="K15" s="60"/>
      <c r="L15" s="54"/>
    </row>
    <row r="16" spans="1:13" ht="51.75" customHeight="1" x14ac:dyDescent="0.2">
      <c r="A16" s="11" t="s">
        <v>16</v>
      </c>
      <c r="B16" s="57">
        <v>38383</v>
      </c>
      <c r="C16" s="51">
        <v>37955</v>
      </c>
      <c r="D16" s="56">
        <f>C16/C5*100</f>
        <v>10.760660013608527</v>
      </c>
      <c r="E16" s="51">
        <v>6</v>
      </c>
      <c r="F16" s="51">
        <v>38000</v>
      </c>
      <c r="G16" s="51">
        <v>4</v>
      </c>
      <c r="H16" s="53">
        <f>70767788/1000</f>
        <v>70767.788</v>
      </c>
      <c r="I16" s="53">
        <f>30430560/1000</f>
        <v>30430.560000000001</v>
      </c>
      <c r="J16" s="47"/>
      <c r="K16" s="60"/>
      <c r="L16" s="54"/>
    </row>
    <row r="17" spans="1:12" ht="27" customHeight="1" x14ac:dyDescent="0.2">
      <c r="A17" s="11" t="s">
        <v>17</v>
      </c>
      <c r="B17" s="57">
        <v>1309</v>
      </c>
      <c r="C17" s="51">
        <v>1122</v>
      </c>
      <c r="D17" s="56">
        <f>C17/C5*100</f>
        <v>0.3180993422544795</v>
      </c>
      <c r="E17" s="57" t="s">
        <v>8</v>
      </c>
      <c r="F17" s="51">
        <v>1072</v>
      </c>
      <c r="G17" s="51">
        <v>16</v>
      </c>
      <c r="H17" s="53">
        <f>2537850/1000</f>
        <v>2537.85</v>
      </c>
      <c r="I17" s="53">
        <f>472450/1000</f>
        <v>472.45</v>
      </c>
      <c r="J17" s="47"/>
      <c r="K17" s="60"/>
      <c r="L17" s="54"/>
    </row>
    <row r="18" spans="1:12" ht="42" customHeight="1" x14ac:dyDescent="0.2">
      <c r="A18" s="11" t="s">
        <v>18</v>
      </c>
      <c r="B18" s="57">
        <v>6976</v>
      </c>
      <c r="C18" s="51">
        <v>6974</v>
      </c>
      <c r="D18" s="56">
        <v>2</v>
      </c>
      <c r="E18" s="57" t="s">
        <v>8</v>
      </c>
      <c r="F18" s="51">
        <v>6974</v>
      </c>
      <c r="G18" s="57" t="s">
        <v>8</v>
      </c>
      <c r="H18" s="53">
        <f>7786700/1000</f>
        <v>7786.7</v>
      </c>
      <c r="I18" s="53">
        <f>3473300/1000</f>
        <v>3473.3</v>
      </c>
      <c r="J18" s="47"/>
      <c r="K18" s="35"/>
      <c r="L18" s="36"/>
    </row>
    <row r="19" spans="1:12" ht="64.5" customHeight="1" x14ac:dyDescent="0.2">
      <c r="A19" s="11" t="s">
        <v>19</v>
      </c>
      <c r="B19" s="57">
        <v>3180</v>
      </c>
      <c r="C19" s="51">
        <v>2288</v>
      </c>
      <c r="D19" s="56">
        <f>C19/C5*100</f>
        <v>0.64867316851893853</v>
      </c>
      <c r="E19" s="51">
        <v>2</v>
      </c>
      <c r="F19" s="51">
        <v>2139</v>
      </c>
      <c r="G19" s="51">
        <v>137</v>
      </c>
      <c r="H19" s="53">
        <f>4097100/1000</f>
        <v>4097.1000000000004</v>
      </c>
      <c r="I19" s="53">
        <f>874368/1000</f>
        <v>874.36800000000005</v>
      </c>
      <c r="J19" s="47"/>
      <c r="K19" s="72"/>
      <c r="L19" s="73"/>
    </row>
    <row r="20" spans="1:12" ht="27.75" customHeight="1" x14ac:dyDescent="0.2">
      <c r="A20" s="11" t="s">
        <v>20</v>
      </c>
      <c r="B20" s="57">
        <v>34907</v>
      </c>
      <c r="C20" s="51">
        <v>34502</v>
      </c>
      <c r="D20" s="56">
        <f>C20/C5*100</f>
        <v>9.7816965298253571</v>
      </c>
      <c r="E20" s="57" t="s">
        <v>8</v>
      </c>
      <c r="F20" s="51">
        <v>34492</v>
      </c>
      <c r="G20" s="51">
        <v>10</v>
      </c>
      <c r="H20" s="53">
        <f>18497234/1000</f>
        <v>18497.234</v>
      </c>
      <c r="I20" s="53">
        <f>5874990/1000</f>
        <v>5874.99</v>
      </c>
      <c r="J20" s="47"/>
      <c r="K20" s="60"/>
      <c r="L20" s="54"/>
    </row>
    <row r="21" spans="1:12" ht="15" customHeight="1" x14ac:dyDescent="0.2">
      <c r="A21" s="74" t="s">
        <v>21</v>
      </c>
      <c r="B21" s="75">
        <v>1633</v>
      </c>
      <c r="C21" s="76">
        <v>1745</v>
      </c>
      <c r="D21" s="77">
        <f>C21/C5*100</f>
        <v>0.49472669539578135</v>
      </c>
      <c r="E21" s="76">
        <v>92</v>
      </c>
      <c r="F21" s="76">
        <v>1843</v>
      </c>
      <c r="G21" s="78" t="s">
        <v>8</v>
      </c>
      <c r="H21" s="79">
        <f>1266062/1000</f>
        <v>1266.0619999999999</v>
      </c>
      <c r="I21" s="79">
        <f>390302/1000</f>
        <v>390.30200000000002</v>
      </c>
      <c r="J21" s="47"/>
      <c r="K21" s="60"/>
      <c r="L21" s="54"/>
    </row>
    <row r="22" spans="1:12" x14ac:dyDescent="0.2">
      <c r="C22" s="15"/>
      <c r="D22" s="15"/>
      <c r="E22" s="15"/>
      <c r="F22" s="15"/>
      <c r="G22" s="15"/>
      <c r="H22" s="80"/>
      <c r="I22" s="80"/>
      <c r="K22" s="81"/>
    </row>
    <row r="23" spans="1:12" ht="13.5" x14ac:dyDescent="0.2">
      <c r="A23" s="84" t="s">
        <v>57</v>
      </c>
      <c r="B23" s="82"/>
      <c r="C23" s="82"/>
      <c r="D23" s="82"/>
      <c r="E23" s="82"/>
      <c r="F23" s="82"/>
      <c r="G23" s="82"/>
    </row>
    <row r="25" spans="1:12" x14ac:dyDescent="0.2">
      <c r="H25" s="80"/>
    </row>
    <row r="28" spans="1:12" x14ac:dyDescent="0.2">
      <c r="D28" s="70"/>
      <c r="E28" s="70"/>
      <c r="F28" s="70"/>
      <c r="G28" s="70"/>
      <c r="H28" s="70"/>
      <c r="I28" s="70"/>
      <c r="J28" s="70"/>
    </row>
    <row r="29" spans="1:12" x14ac:dyDescent="0.2">
      <c r="D29" s="70"/>
      <c r="E29" s="70"/>
      <c r="F29" s="70"/>
      <c r="G29" s="70"/>
      <c r="H29" s="70"/>
      <c r="I29" s="70"/>
      <c r="J29" s="70"/>
    </row>
    <row r="30" spans="1:12" x14ac:dyDescent="0.2">
      <c r="D30" s="70"/>
      <c r="E30" s="70"/>
      <c r="F30" s="70"/>
      <c r="G30" s="70"/>
      <c r="H30" s="70"/>
      <c r="I30" s="70"/>
      <c r="J30" s="70"/>
    </row>
    <row r="31" spans="1:12" x14ac:dyDescent="0.2">
      <c r="D31" s="70"/>
      <c r="E31" s="70"/>
      <c r="F31" s="70"/>
      <c r="G31" s="70"/>
      <c r="H31" s="70"/>
      <c r="I31" s="70"/>
      <c r="J31" s="70"/>
    </row>
    <row r="32" spans="1:12" x14ac:dyDescent="0.2">
      <c r="D32" s="70"/>
      <c r="E32" s="70"/>
      <c r="F32" s="70"/>
      <c r="G32" s="70"/>
      <c r="H32" s="70"/>
      <c r="I32" s="70"/>
      <c r="J32" s="70"/>
    </row>
    <row r="33" spans="4:10" x14ac:dyDescent="0.2">
      <c r="D33" s="70"/>
      <c r="E33" s="70"/>
      <c r="F33" s="70"/>
      <c r="G33" s="70"/>
      <c r="H33" s="70"/>
      <c r="I33" s="70"/>
      <c r="J33" s="70"/>
    </row>
    <row r="34" spans="4:10" x14ac:dyDescent="0.2">
      <c r="D34" s="70"/>
      <c r="E34" s="70"/>
      <c r="F34" s="70"/>
      <c r="G34" s="70"/>
      <c r="H34" s="70"/>
      <c r="I34" s="70"/>
      <c r="J34" s="70"/>
    </row>
    <row r="35" spans="4:10" x14ac:dyDescent="0.2">
      <c r="D35" s="70"/>
      <c r="E35" s="70"/>
      <c r="F35" s="70"/>
      <c r="G35" s="70"/>
      <c r="H35" s="70"/>
      <c r="I35" s="70"/>
      <c r="J35" s="70"/>
    </row>
    <row r="36" spans="4:10" x14ac:dyDescent="0.2">
      <c r="D36" s="70"/>
      <c r="E36" s="70"/>
      <c r="F36" s="70"/>
      <c r="G36" s="70"/>
      <c r="H36" s="70"/>
      <c r="I36" s="70"/>
      <c r="J36" s="70"/>
    </row>
    <row r="37" spans="4:10" x14ac:dyDescent="0.2">
      <c r="D37" s="70"/>
      <c r="E37" s="70"/>
      <c r="F37" s="70"/>
      <c r="G37" s="70"/>
      <c r="H37" s="70"/>
      <c r="I37" s="70"/>
      <c r="J37" s="70"/>
    </row>
    <row r="38" spans="4:10" x14ac:dyDescent="0.2">
      <c r="D38" s="70"/>
      <c r="E38" s="70"/>
      <c r="F38" s="70"/>
      <c r="G38" s="70"/>
      <c r="H38" s="70"/>
      <c r="I38" s="70"/>
      <c r="J38" s="70"/>
    </row>
    <row r="39" spans="4:10" x14ac:dyDescent="0.2">
      <c r="D39" s="70"/>
      <c r="E39" s="70"/>
      <c r="F39" s="70"/>
      <c r="G39" s="70"/>
      <c r="H39" s="70"/>
      <c r="I39" s="70"/>
      <c r="J39" s="69"/>
    </row>
    <row r="40" spans="4:10" x14ac:dyDescent="0.2">
      <c r="D40" s="70"/>
      <c r="E40" s="70"/>
      <c r="F40" s="70"/>
      <c r="G40" s="70"/>
      <c r="H40" s="70"/>
      <c r="I40" s="70"/>
      <c r="J40" s="70"/>
    </row>
    <row r="41" spans="4:10" x14ac:dyDescent="0.2">
      <c r="D41" s="70"/>
      <c r="E41" s="70"/>
      <c r="F41" s="70"/>
      <c r="G41" s="70"/>
      <c r="H41" s="70"/>
      <c r="I41" s="70"/>
      <c r="J41" s="70"/>
    </row>
    <row r="42" spans="4:10" x14ac:dyDescent="0.2">
      <c r="D42" s="70"/>
      <c r="E42" s="70"/>
      <c r="F42" s="70"/>
      <c r="G42" s="70"/>
      <c r="H42" s="70"/>
      <c r="I42" s="70"/>
      <c r="J42" s="70"/>
    </row>
    <row r="43" spans="4:10" x14ac:dyDescent="0.2">
      <c r="D43" s="70"/>
      <c r="E43" s="70"/>
      <c r="F43" s="70"/>
      <c r="G43" s="70"/>
      <c r="H43" s="70"/>
      <c r="I43" s="70"/>
      <c r="J43" s="70"/>
    </row>
    <row r="44" spans="4:10" x14ac:dyDescent="0.2">
      <c r="D44" s="70"/>
      <c r="E44" s="70"/>
      <c r="F44" s="70"/>
      <c r="G44" s="70"/>
      <c r="H44" s="70"/>
      <c r="I44" s="70"/>
      <c r="J44" s="70"/>
    </row>
    <row r="45" spans="4:10" x14ac:dyDescent="0.2">
      <c r="D45" s="70"/>
      <c r="E45" s="70"/>
      <c r="F45" s="70"/>
      <c r="G45" s="70"/>
      <c r="H45" s="70"/>
      <c r="I45" s="70"/>
      <c r="J45" s="70"/>
    </row>
    <row r="46" spans="4:10" x14ac:dyDescent="0.2">
      <c r="D46" s="70"/>
      <c r="E46" s="70"/>
      <c r="F46" s="70"/>
      <c r="G46" s="70"/>
      <c r="H46" s="70"/>
      <c r="I46" s="70"/>
      <c r="J46" s="70"/>
    </row>
    <row r="47" spans="4:10" x14ac:dyDescent="0.2">
      <c r="D47" s="70"/>
      <c r="E47" s="70"/>
      <c r="F47" s="70"/>
      <c r="G47" s="70"/>
      <c r="H47" s="70"/>
      <c r="I47" s="70"/>
      <c r="J47" s="70"/>
    </row>
    <row r="48" spans="4:10" x14ac:dyDescent="0.2">
      <c r="D48" s="70"/>
      <c r="E48" s="70"/>
      <c r="F48" s="70"/>
      <c r="G48" s="70"/>
      <c r="H48" s="70"/>
      <c r="I48" s="70"/>
      <c r="J48" s="70"/>
    </row>
    <row r="49" spans="4:10" x14ac:dyDescent="0.2">
      <c r="D49" s="70"/>
      <c r="E49" s="70"/>
      <c r="F49" s="70"/>
      <c r="G49" s="70"/>
      <c r="H49" s="70"/>
      <c r="I49" s="70"/>
      <c r="J49" s="70"/>
    </row>
    <row r="50" spans="4:10" x14ac:dyDescent="0.2">
      <c r="D50" s="70"/>
      <c r="E50" s="70"/>
      <c r="F50" s="70"/>
      <c r="G50" s="70"/>
      <c r="H50" s="70"/>
      <c r="I50" s="70"/>
      <c r="J50" s="70"/>
    </row>
    <row r="51" spans="4:10" x14ac:dyDescent="0.2">
      <c r="D51" s="70"/>
      <c r="E51" s="70"/>
      <c r="F51" s="70"/>
      <c r="G51" s="70"/>
      <c r="H51" s="70"/>
      <c r="I51" s="70"/>
      <c r="J51" s="70"/>
    </row>
    <row r="52" spans="4:10" x14ac:dyDescent="0.2">
      <c r="D52" s="70"/>
      <c r="E52" s="70"/>
      <c r="F52" s="70"/>
      <c r="G52" s="70"/>
      <c r="H52" s="70"/>
      <c r="I52" s="70"/>
      <c r="J52" s="70"/>
    </row>
    <row r="53" spans="4:10" x14ac:dyDescent="0.2">
      <c r="D53" s="70"/>
      <c r="E53" s="70"/>
      <c r="F53" s="70"/>
      <c r="G53" s="70"/>
      <c r="H53" s="70"/>
      <c r="I53" s="70"/>
      <c r="J53" s="70"/>
    </row>
  </sheetData>
  <mergeCells count="13">
    <mergeCell ref="A1:I1"/>
    <mergeCell ref="I3:I4"/>
    <mergeCell ref="D3:D4"/>
    <mergeCell ref="A2:A4"/>
    <mergeCell ref="C2:D2"/>
    <mergeCell ref="E2:G2"/>
    <mergeCell ref="H2:I2"/>
    <mergeCell ref="C3:C4"/>
    <mergeCell ref="E3:E4"/>
    <mergeCell ref="F3:F4"/>
    <mergeCell ref="G3:G4"/>
    <mergeCell ref="H3:H4"/>
    <mergeCell ref="B2:B4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Normal="100" workbookViewId="0">
      <selection activeCell="E8" sqref="E8"/>
    </sheetView>
  </sheetViews>
  <sheetFormatPr defaultRowHeight="12" x14ac:dyDescent="0.2"/>
  <cols>
    <col min="1" max="1" width="25.42578125" style="4" customWidth="1"/>
    <col min="2" max="2" width="15.42578125" style="4" customWidth="1"/>
    <col min="3" max="3" width="12.140625" style="4" customWidth="1"/>
    <col min="4" max="4" width="10.140625" style="4" customWidth="1"/>
    <col min="5" max="5" width="12.5703125" style="4" customWidth="1"/>
    <col min="6" max="6" width="12.7109375" style="4" bestFit="1" customWidth="1"/>
    <col min="7" max="7" width="12.85546875" style="4" customWidth="1"/>
    <col min="8" max="16384" width="9.140625" style="4"/>
  </cols>
  <sheetData>
    <row r="1" spans="1:9" ht="43.5" customHeight="1" x14ac:dyDescent="0.2">
      <c r="A1" s="1" t="s">
        <v>54</v>
      </c>
      <c r="B1" s="1"/>
      <c r="C1" s="1"/>
      <c r="D1" s="1"/>
      <c r="E1" s="1"/>
      <c r="F1" s="1"/>
      <c r="G1" s="2"/>
      <c r="H1" s="3"/>
      <c r="I1" s="2"/>
    </row>
    <row r="2" spans="1:9" ht="15" customHeight="1" x14ac:dyDescent="0.2">
      <c r="A2" s="100" t="s">
        <v>49</v>
      </c>
      <c r="B2" s="101" t="s">
        <v>51</v>
      </c>
      <c r="C2" s="102" t="s">
        <v>52</v>
      </c>
      <c r="D2" s="103"/>
      <c r="E2" s="102" t="s">
        <v>2</v>
      </c>
      <c r="F2" s="103"/>
      <c r="H2" s="5"/>
    </row>
    <row r="3" spans="1:9" ht="15" customHeight="1" x14ac:dyDescent="0.2">
      <c r="A3" s="100"/>
      <c r="B3" s="104"/>
      <c r="C3" s="105"/>
      <c r="D3" s="106"/>
      <c r="E3" s="105"/>
      <c r="F3" s="106"/>
      <c r="H3" s="5"/>
    </row>
    <row r="4" spans="1:9" x14ac:dyDescent="0.2">
      <c r="A4" s="100"/>
      <c r="B4" s="107"/>
      <c r="C4" s="108" t="s">
        <v>46</v>
      </c>
      <c r="D4" s="108" t="s">
        <v>3</v>
      </c>
      <c r="E4" s="108" t="s">
        <v>4</v>
      </c>
      <c r="F4" s="108" t="s">
        <v>5</v>
      </c>
    </row>
    <row r="5" spans="1:9" x14ac:dyDescent="0.2">
      <c r="A5" s="6" t="s">
        <v>22</v>
      </c>
      <c r="B5" s="7">
        <v>352720</v>
      </c>
      <c r="C5" s="8">
        <v>2132</v>
      </c>
      <c r="D5" s="9">
        <v>349823</v>
      </c>
      <c r="E5" s="10">
        <f>328521617/1000</f>
        <v>328521.61700000003</v>
      </c>
      <c r="F5" s="10">
        <f>131389225/1000</f>
        <v>131389.22500000001</v>
      </c>
    </row>
    <row r="6" spans="1:9" x14ac:dyDescent="0.2">
      <c r="A6" s="11" t="s">
        <v>1</v>
      </c>
      <c r="B6" s="12"/>
      <c r="C6" s="12"/>
      <c r="D6" s="12"/>
      <c r="E6" s="13"/>
      <c r="F6" s="13"/>
    </row>
    <row r="7" spans="1:9" x14ac:dyDescent="0.2">
      <c r="A7" s="11" t="s">
        <v>23</v>
      </c>
      <c r="B7" s="12">
        <v>299005</v>
      </c>
      <c r="C7" s="12">
        <v>1970</v>
      </c>
      <c r="D7" s="12">
        <v>298009</v>
      </c>
      <c r="E7" s="13">
        <f>237800356/1000</f>
        <v>237800.356</v>
      </c>
      <c r="F7" s="13">
        <f>96562488/1000</f>
        <v>96562.487999999998</v>
      </c>
      <c r="G7" s="14"/>
      <c r="H7" s="15"/>
    </row>
    <row r="8" spans="1:9" ht="36" x14ac:dyDescent="0.2">
      <c r="A8" s="11" t="s">
        <v>32</v>
      </c>
      <c r="B8" s="12">
        <v>20943</v>
      </c>
      <c r="C8" s="16" t="s">
        <v>8</v>
      </c>
      <c r="D8" s="12">
        <v>20943</v>
      </c>
      <c r="E8" s="13">
        <f>19576280/1000</f>
        <v>19576.28</v>
      </c>
      <c r="F8" s="13">
        <f>9268575/1000</f>
        <v>9268.5750000000007</v>
      </c>
    </row>
    <row r="9" spans="1:9" ht="24" x14ac:dyDescent="0.2">
      <c r="A9" s="11" t="s">
        <v>24</v>
      </c>
      <c r="B9" s="12">
        <v>8545</v>
      </c>
      <c r="C9" s="12">
        <v>3</v>
      </c>
      <c r="D9" s="12">
        <v>6555</v>
      </c>
      <c r="E9" s="13">
        <f>18171090/1000</f>
        <v>18171.09</v>
      </c>
      <c r="F9" s="13">
        <f>4127346/1000</f>
        <v>4127.3459999999995</v>
      </c>
    </row>
    <row r="10" spans="1:9" x14ac:dyDescent="0.2">
      <c r="A10" s="11" t="s">
        <v>37</v>
      </c>
      <c r="B10" s="12">
        <v>7483</v>
      </c>
      <c r="C10" s="16" t="s">
        <v>8</v>
      </c>
      <c r="D10" s="12">
        <v>7483</v>
      </c>
      <c r="E10" s="13">
        <f>28036878/1000</f>
        <v>28036.878000000001</v>
      </c>
      <c r="F10" s="13">
        <f>11704693/1000</f>
        <v>11704.692999999999</v>
      </c>
    </row>
    <row r="11" spans="1:9" ht="25.5" customHeight="1" x14ac:dyDescent="0.2">
      <c r="A11" s="11" t="s">
        <v>39</v>
      </c>
      <c r="B11" s="12">
        <v>5295</v>
      </c>
      <c r="C11" s="12">
        <v>9</v>
      </c>
      <c r="D11" s="12">
        <v>5287</v>
      </c>
      <c r="E11" s="13">
        <f>6047450/1000</f>
        <v>6047.45</v>
      </c>
      <c r="F11" s="13">
        <f>2839164/1000</f>
        <v>2839.1640000000002</v>
      </c>
    </row>
    <row r="12" spans="1:9" ht="36" x14ac:dyDescent="0.2">
      <c r="A12" s="11" t="s">
        <v>26</v>
      </c>
      <c r="B12" s="12">
        <v>3112</v>
      </c>
      <c r="C12" s="12">
        <v>30</v>
      </c>
      <c r="D12" s="12">
        <v>3142</v>
      </c>
      <c r="E12" s="13">
        <v>5022.3</v>
      </c>
      <c r="F12" s="13">
        <v>1354</v>
      </c>
    </row>
    <row r="13" spans="1:9" ht="24" x14ac:dyDescent="0.2">
      <c r="A13" s="11" t="s">
        <v>34</v>
      </c>
      <c r="B13" s="12">
        <v>2722</v>
      </c>
      <c r="C13" s="16" t="s">
        <v>8</v>
      </c>
      <c r="D13" s="12">
        <v>2722</v>
      </c>
      <c r="E13" s="13">
        <f>5372315/1000</f>
        <v>5372.3149999999996</v>
      </c>
      <c r="F13" s="13">
        <f>2597409/1000</f>
        <v>2597.4090000000001</v>
      </c>
    </row>
    <row r="14" spans="1:9" ht="24" x14ac:dyDescent="0.2">
      <c r="A14" s="11" t="s">
        <v>25</v>
      </c>
      <c r="B14" s="12">
        <v>1795</v>
      </c>
      <c r="C14" s="16" t="s">
        <v>8</v>
      </c>
      <c r="D14" s="12">
        <v>1795</v>
      </c>
      <c r="E14" s="13">
        <f>89750/1000</f>
        <v>89.75</v>
      </c>
      <c r="F14" s="13">
        <f>89750/1000</f>
        <v>89.75</v>
      </c>
    </row>
    <row r="15" spans="1:9" ht="17.25" customHeight="1" x14ac:dyDescent="0.2">
      <c r="A15" s="11" t="s">
        <v>40</v>
      </c>
      <c r="B15" s="12">
        <v>1480</v>
      </c>
      <c r="C15" s="12">
        <v>92</v>
      </c>
      <c r="D15" s="12">
        <v>1578</v>
      </c>
      <c r="E15" s="13">
        <f>1102012/1000</f>
        <v>1102.0119999999999</v>
      </c>
      <c r="F15" s="13">
        <f>344577/1000</f>
        <v>344.577</v>
      </c>
    </row>
    <row r="16" spans="1:9" ht="24" x14ac:dyDescent="0.2">
      <c r="A16" s="11" t="s">
        <v>43</v>
      </c>
      <c r="B16" s="12">
        <v>661</v>
      </c>
      <c r="C16" s="16" t="s">
        <v>8</v>
      </c>
      <c r="D16" s="12">
        <v>658</v>
      </c>
      <c r="E16" s="13">
        <v>970.1</v>
      </c>
      <c r="F16" s="13">
        <v>406.7</v>
      </c>
    </row>
    <row r="17" spans="1:14" ht="24" x14ac:dyDescent="0.2">
      <c r="A17" s="11" t="s">
        <v>27</v>
      </c>
      <c r="B17" s="12">
        <v>424</v>
      </c>
      <c r="C17" s="16" t="s">
        <v>8</v>
      </c>
      <c r="D17" s="12">
        <v>424</v>
      </c>
      <c r="E17" s="13">
        <f>292550/1000</f>
        <v>292.55</v>
      </c>
      <c r="F17" s="13">
        <f>150875/1000</f>
        <v>150.875</v>
      </c>
    </row>
    <row r="18" spans="1:14" ht="24" x14ac:dyDescent="0.2">
      <c r="A18" s="17" t="s">
        <v>30</v>
      </c>
      <c r="B18" s="12">
        <v>302</v>
      </c>
      <c r="C18" s="12">
        <v>28</v>
      </c>
      <c r="D18" s="12">
        <v>274</v>
      </c>
      <c r="E18" s="13">
        <f>1068300/1000</f>
        <v>1068.3</v>
      </c>
      <c r="F18" s="13">
        <f>434725/1000</f>
        <v>434.72500000000002</v>
      </c>
    </row>
    <row r="19" spans="1:14" ht="24" x14ac:dyDescent="0.2">
      <c r="A19" s="11" t="s">
        <v>33</v>
      </c>
      <c r="B19" s="12">
        <v>274</v>
      </c>
      <c r="C19" s="16" t="s">
        <v>8</v>
      </c>
      <c r="D19" s="12">
        <v>274</v>
      </c>
      <c r="E19" s="13">
        <f>565830/1000</f>
        <v>565.83000000000004</v>
      </c>
      <c r="F19" s="13">
        <f>189480/1000</f>
        <v>189.48</v>
      </c>
    </row>
    <row r="20" spans="1:14" ht="36" x14ac:dyDescent="0.2">
      <c r="A20" s="18" t="s">
        <v>38</v>
      </c>
      <c r="B20" s="12">
        <v>243</v>
      </c>
      <c r="C20" s="19" t="s">
        <v>8</v>
      </c>
      <c r="D20" s="12">
        <v>243</v>
      </c>
      <c r="E20" s="13">
        <f>1548550/1000</f>
        <v>1548.55</v>
      </c>
      <c r="F20" s="13">
        <f>170130/1000</f>
        <v>170.13</v>
      </c>
    </row>
    <row r="21" spans="1:14" ht="30.75" customHeight="1" x14ac:dyDescent="0.2">
      <c r="A21" s="18" t="s">
        <v>44</v>
      </c>
      <c r="B21" s="12">
        <v>199</v>
      </c>
      <c r="C21" s="19" t="s">
        <v>8</v>
      </c>
      <c r="D21" s="12">
        <v>199</v>
      </c>
      <c r="E21" s="13">
        <f>1935000/1000</f>
        <v>1935</v>
      </c>
      <c r="F21" s="13">
        <f>857500/1000</f>
        <v>857.5</v>
      </c>
    </row>
    <row r="22" spans="1:14" ht="24" x14ac:dyDescent="0.2">
      <c r="A22" s="11" t="s">
        <v>28</v>
      </c>
      <c r="B22" s="12">
        <v>111</v>
      </c>
      <c r="C22" s="16" t="s">
        <v>8</v>
      </c>
      <c r="D22" s="12">
        <v>111</v>
      </c>
      <c r="E22" s="13">
        <f>449600/1000</f>
        <v>449.6</v>
      </c>
      <c r="F22" s="13">
        <f>210050/1000</f>
        <v>210.05</v>
      </c>
    </row>
    <row r="23" spans="1:14" ht="29.25" customHeight="1" x14ac:dyDescent="0.2">
      <c r="A23" s="11" t="s">
        <v>45</v>
      </c>
      <c r="B23" s="12">
        <v>67</v>
      </c>
      <c r="C23" s="16" t="s">
        <v>8</v>
      </c>
      <c r="D23" s="12">
        <v>67</v>
      </c>
      <c r="E23" s="13">
        <f>169750/1000</f>
        <v>169.75</v>
      </c>
      <c r="F23" s="13">
        <f>72500/1000</f>
        <v>72.5</v>
      </c>
    </row>
    <row r="24" spans="1:14" ht="48" x14ac:dyDescent="0.2">
      <c r="A24" s="20" t="s">
        <v>36</v>
      </c>
      <c r="B24" s="21">
        <v>52</v>
      </c>
      <c r="C24" s="22" t="s">
        <v>8</v>
      </c>
      <c r="D24" s="21">
        <v>52</v>
      </c>
      <c r="E24" s="13">
        <f>250100/1000</f>
        <v>250.1</v>
      </c>
      <c r="F24" s="23" t="s">
        <v>8</v>
      </c>
      <c r="G24" s="24"/>
      <c r="H24" s="24"/>
      <c r="I24" s="24"/>
      <c r="J24" s="24"/>
      <c r="K24" s="24"/>
      <c r="L24" s="24"/>
      <c r="M24" s="24"/>
      <c r="N24" s="24"/>
    </row>
    <row r="25" spans="1:14" x14ac:dyDescent="0.2">
      <c r="A25" s="11" t="s">
        <v>31</v>
      </c>
      <c r="B25" s="12">
        <v>6</v>
      </c>
      <c r="C25" s="16" t="s">
        <v>8</v>
      </c>
      <c r="D25" s="12">
        <v>6</v>
      </c>
      <c r="E25" s="13">
        <f>50400/1000</f>
        <v>50.4</v>
      </c>
      <c r="F25" s="13">
        <f>7700/1000</f>
        <v>7.7</v>
      </c>
    </row>
    <row r="26" spans="1:14" x14ac:dyDescent="0.2">
      <c r="A26" s="25" t="s">
        <v>41</v>
      </c>
      <c r="B26" s="26">
        <v>1</v>
      </c>
      <c r="C26" s="27" t="s">
        <v>8</v>
      </c>
      <c r="D26" s="28">
        <v>1</v>
      </c>
      <c r="E26" s="29">
        <f>3000/1000</f>
        <v>3</v>
      </c>
      <c r="F26" s="29">
        <f>1500/1000</f>
        <v>1.5</v>
      </c>
    </row>
    <row r="27" spans="1:14" x14ac:dyDescent="0.2">
      <c r="B27" s="15"/>
      <c r="C27" s="15"/>
      <c r="D27" s="15"/>
      <c r="E27" s="15"/>
      <c r="F27" s="15"/>
    </row>
    <row r="28" spans="1:14" ht="53.25" customHeight="1" x14ac:dyDescent="0.2">
      <c r="A28" s="30" t="s">
        <v>55</v>
      </c>
      <c r="B28" s="30"/>
      <c r="C28" s="30"/>
      <c r="D28" s="30"/>
      <c r="E28" s="30"/>
      <c r="F28" s="30"/>
    </row>
    <row r="29" spans="1:14" x14ac:dyDescent="0.2">
      <c r="A29" s="31"/>
    </row>
  </sheetData>
  <mergeCells count="6">
    <mergeCell ref="A28:F28"/>
    <mergeCell ref="A1:F1"/>
    <mergeCell ref="A2:A4"/>
    <mergeCell ref="B2:B4"/>
    <mergeCell ref="C2:D3"/>
    <mergeCell ref="E2:F3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Contravenții_categorii</vt:lpstr>
      <vt:lpstr>Contravenții_organe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2020-05-04T10:21:43Z</dcterms:modified>
</cp:coreProperties>
</file>