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informativa\"/>
    </mc:Choice>
  </mc:AlternateContent>
  <xr:revisionPtr revIDLastSave="0" documentId="13_ncr:1_{18A1E513-496B-4C15-8D81-1893860A964C}" xr6:coauthVersionLast="37" xr6:coauthVersionMax="37" xr10:uidLastSave="{00000000-0000-0000-0000-000000000000}"/>
  <bookViews>
    <workbookView xWindow="0" yWindow="0" windowWidth="20400" windowHeight="7245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5" i="2" l="1"/>
  <c r="AF26" i="8" l="1"/>
  <c r="AE26" i="8" l="1"/>
  <c r="AE25" i="2"/>
  <c r="AD26" i="8" l="1"/>
  <c r="AD25" i="2" l="1"/>
  <c r="AC26" i="8" l="1"/>
  <c r="AC25" i="2" l="1"/>
  <c r="AB25" i="2" l="1"/>
  <c r="T25" i="2"/>
  <c r="AB26" i="8" l="1"/>
  <c r="AA26" i="8" l="1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AA25" i="2" l="1"/>
  <c r="Z25" i="2"/>
  <c r="Y25" i="2"/>
  <c r="X25" i="2"/>
  <c r="W25" i="2"/>
  <c r="V25" i="2"/>
  <c r="U25" i="2"/>
  <c r="S25" i="2"/>
  <c r="R25" i="2"/>
  <c r="Q25" i="2"/>
  <c r="P25" i="2"/>
  <c r="O25" i="2"/>
  <c r="N25" i="2"/>
  <c r="M26" i="8" l="1"/>
  <c r="L26" i="8"/>
  <c r="K26" i="8"/>
  <c r="J26" i="8"/>
  <c r="I26" i="8"/>
  <c r="H26" i="8"/>
  <c r="G26" i="8"/>
  <c r="F26" i="8"/>
  <c r="E26" i="8"/>
  <c r="D26" i="8"/>
  <c r="C26" i="8"/>
  <c r="B26" i="8"/>
  <c r="M25" i="2" l="1"/>
  <c r="L25" i="2"/>
  <c r="K25" i="2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<sst xmlns="http://schemas.openxmlformats.org/spreadsheetml/2006/main" count="267" uniqueCount="111">
  <si>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</si>
  <si>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</si>
  <si>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</si>
  <si>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</si>
  <si>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</si>
  <si>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</si>
  <si>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</si>
  <si>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</si>
  <si>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</si>
  <si>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</si>
  <si>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</si>
  <si>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</si>
  <si>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</si>
  <si>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</si>
  <si>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</si>
  <si>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</si>
  <si>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</si>
  <si>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</si>
  <si>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</si>
  <si>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</si>
  <si>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</si>
  <si>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</si>
  <si>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</si>
  <si>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</si>
  <si>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</si>
  <si>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</si>
  <si>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</si>
  <si>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</si>
  <si>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</si>
  <si>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</si>
  <si>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</si>
  <si>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</si>
  <si>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</si>
  <si>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</si>
  <si>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</si>
  <si>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</si>
  <si>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</si>
  <si>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</si>
  <si>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</si>
  <si>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</si>
  <si>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</si>
  <si>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</si>
  <si>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Republica Cehă</t>
  </si>
  <si>
    <t>Belarus</t>
  </si>
  <si>
    <t>Ungaria</t>
  </si>
  <si>
    <t>Spania</t>
  </si>
  <si>
    <t>Bulgaria</t>
  </si>
  <si>
    <t>Olanda</t>
  </si>
  <si>
    <t xml:space="preserve">Regatul Unit </t>
  </si>
  <si>
    <t>%</t>
  </si>
  <si>
    <t>Produse alimentare și animale vii</t>
  </si>
  <si>
    <t>Băuturi și tutun</t>
  </si>
  <si>
    <t>Materiale brute necomestibile</t>
  </si>
  <si>
    <t>Combustibili minerali</t>
  </si>
  <si>
    <t xml:space="preserve">Uleiuri și grăsimi </t>
  </si>
  <si>
    <t>Produse chimice</t>
  </si>
  <si>
    <t xml:space="preserve">Mărfuri manufacturate </t>
  </si>
  <si>
    <t>Mașini și echipamente pentru transport</t>
  </si>
  <si>
    <t>Articole manufacturate diverse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</si>
  <si>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</si>
  <si>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</si>
  <si>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</si>
  <si>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</si>
  <si>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</si>
  <si>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</si>
  <si>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Uleiuri și grăsimi</t>
  </si>
  <si>
    <t xml:space="preserve">Produse chimice 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</si>
  <si>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</si>
  <si>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</si>
  <si>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</si>
  <si>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</si>
  <si>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</si>
  <si>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</si>
  <si>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</si>
  <si>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</si>
  <si>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Structura importurilor, pe secțiuni de mărfuri (%)</t>
    </r>
  </si>
  <si>
    <t>Portugalia</t>
  </si>
  <si>
    <t>Grecia</t>
  </si>
  <si>
    <t>Liban</t>
  </si>
  <si>
    <t>Japonia</t>
  </si>
  <si>
    <r>
      <t xml:space="preserve">Figura 13. </t>
    </r>
    <r>
      <rPr>
        <b/>
        <i/>
        <sz val="9"/>
        <color indexed="8"/>
        <rFont val="Arial"/>
        <family val="2"/>
        <charset val="204"/>
      </rPr>
      <t>Evoluţia lunară a balanţei comerciale, în anii 2016-2021 (milioane dolari SUA)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</si>
  <si>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2019-2021 (%)</t>
    </r>
  </si>
  <si>
    <r>
      <rPr>
        <b/>
        <sz val="9"/>
        <color indexed="8"/>
        <rFont val="Arial"/>
        <family val="2"/>
        <charset val="204"/>
      </rPr>
      <t>Figura 7.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2016-2021 (milioane dolari SUA)</t>
    </r>
  </si>
  <si>
    <r>
      <rPr>
        <b/>
        <sz val="9"/>
        <color theme="1"/>
        <rFont val="Arial"/>
        <family val="2"/>
        <charset val="204"/>
      </rPr>
      <t xml:space="preserve">Figura 6. </t>
    </r>
    <r>
      <rPr>
        <b/>
        <i/>
        <sz val="9"/>
        <color theme="1"/>
        <rFont val="Arial"/>
        <family val="2"/>
        <charset val="204"/>
      </rPr>
      <t>Structura exporturilor, pe secțiuni de mărfuri (%)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</si>
  <si>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în anii 2019-2021 (%)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</si>
  <si>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2016-2021 (milioane dolari SUA)</t>
    </r>
  </si>
  <si>
    <t>Ianuarie - iulie 2021</t>
  </si>
  <si>
    <t>Ianuarie - iulie 2020</t>
  </si>
  <si>
    <t>Ianuarie - iulie 2019</t>
  </si>
  <si>
    <t>Ianuarie - iulie 2018</t>
  </si>
  <si>
    <t>Ianuarie - iulie 2017</t>
  </si>
  <si>
    <t>Ianuarie - iulie 2016</t>
  </si>
  <si>
    <t xml:space="preserve"> Ianuarie - iulie 2016</t>
  </si>
  <si>
    <t xml:space="preserve"> Ianuarie - iulie 2019</t>
  </si>
  <si>
    <t>Ianuarie - iulie     2016</t>
  </si>
  <si>
    <t>Ianuarie - iulie     2017</t>
  </si>
  <si>
    <t>Ianuarie - iulie     2018</t>
  </si>
  <si>
    <t>Ianuarie - iulie     2019</t>
  </si>
  <si>
    <t>Ianuarie - iulie     2020</t>
  </si>
  <si>
    <t>Ianuarie - iulie     2021</t>
  </si>
  <si>
    <t>Federaţia Rusă</t>
  </si>
  <si>
    <t>Elveţia</t>
  </si>
  <si>
    <t>Franţa</t>
  </si>
  <si>
    <t>S.U.A.</t>
  </si>
  <si>
    <r>
      <rPr>
        <b/>
        <sz val="9"/>
        <color rgb="FF000000"/>
        <rFont val="Arial"/>
        <family val="2"/>
        <charset val="204"/>
      </rPr>
      <t>Figura 14.</t>
    </r>
    <r>
      <rPr>
        <b/>
        <i/>
        <sz val="9"/>
        <color indexed="8"/>
        <rFont val="Arial"/>
        <family val="2"/>
        <charset val="204"/>
      </rPr>
      <t xml:space="preserve"> Tendinţele comerţului internaţional cu mărfuri, în ianuarie-iulie 2016-2021 (milioane dolari SUA)</t>
    </r>
  </si>
  <si>
    <r>
      <t xml:space="preserve">Figura 11. </t>
    </r>
    <r>
      <rPr>
        <b/>
        <i/>
        <sz val="9"/>
        <color rgb="FF000000"/>
        <rFont val="Arial"/>
        <family val="2"/>
        <charset val="204"/>
      </rPr>
      <t>Structura importurilor, în ianuarie-iulie 2016-2021, pe principalele ţări de origine a mărfurilor (%)</t>
    </r>
  </si>
  <si>
    <r>
      <t xml:space="preserve">    Figura 10. </t>
    </r>
    <r>
      <rPr>
        <b/>
        <i/>
        <sz val="9"/>
        <color theme="1"/>
        <rFont val="Arial"/>
        <family val="2"/>
        <charset val="204"/>
      </rPr>
      <t>Structura importurilor de mărfuri, în ianuarie-iulie 2016-2021, pe grupe de ţări (%)</t>
    </r>
  </si>
  <si>
    <r>
      <t xml:space="preserve">Figura 9. </t>
    </r>
    <r>
      <rPr>
        <b/>
        <i/>
        <sz val="9"/>
        <color rgb="FF000000"/>
        <rFont val="Arial"/>
        <family val="2"/>
        <charset val="204"/>
      </rPr>
      <t>Structura importurilor de mărfuri, în ianuarie-iulie 2016-2021, după modul de transport (%)</t>
    </r>
  </si>
  <si>
    <r>
      <rPr>
        <b/>
        <sz val="9"/>
        <color rgb="FF000000"/>
        <rFont val="Arial"/>
        <family val="2"/>
        <charset val="204"/>
      </rPr>
      <t>Figura 5.</t>
    </r>
    <r>
      <rPr>
        <b/>
        <i/>
        <sz val="9"/>
        <color indexed="8"/>
        <rFont val="Arial"/>
        <family val="2"/>
        <charset val="204"/>
      </rPr>
      <t xml:space="preserve"> Structura exporturilor, în ianuarie-iulie 2016-2021, pe principalele ţări de destinaţie a mărfurilor (%)</t>
    </r>
  </si>
  <si>
    <r>
      <rPr>
        <b/>
        <sz val="9"/>
        <color rgb="FF000000"/>
        <rFont val="Arial"/>
        <family val="2"/>
        <charset val="204"/>
      </rPr>
      <t>Figura 4.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ianuarie-iulie 2016-2021, pe grupe de ţări (%)</t>
    </r>
  </si>
  <si>
    <r>
      <rPr>
        <b/>
        <sz val="9"/>
        <color rgb="FF000000"/>
        <rFont val="Arial"/>
        <family val="2"/>
        <charset val="204"/>
      </rPr>
      <t>Figura 3.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ianuarie-iulie 2016-2021, după modul de transport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</si>
</sst>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 Unicode MS"/>
      <family val="2"/>
      <charset val="204"/>
    </font>
    <font>
      <sz val="11"/>
      <color theme="1"/>
      <name val="Times New Roman"/>
      <family val="1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165" fontId="4" fillId="0" borderId="11" xfId="0" applyNumberFormat="1" applyFont="1" applyFill="1" applyBorder="1" applyAlignment="1" applyProtection="1">
      <alignment horizontal="center"/>
    </xf>
    <xf numFmtId="0" fontId="6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38" fontId="4" fillId="0" borderId="12" xfId="0" applyNumberFormat="1" applyFont="1" applyFill="1" applyBorder="1" applyAlignment="1" applyProtection="1">
      <alignment horizontal="left" wrapText="1" indent="1"/>
    </xf>
    <xf numFmtId="38" fontId="4" fillId="0" borderId="13" xfId="0" applyNumberFormat="1" applyFont="1" applyFill="1" applyBorder="1" applyAlignment="1" applyProtection="1">
      <alignment horizontal="left" wrapText="1" indent="1"/>
    </xf>
    <xf numFmtId="38" fontId="4" fillId="0" borderId="8" xfId="0" applyNumberFormat="1" applyFont="1" applyFill="1" applyBorder="1" applyAlignment="1" applyProtection="1">
      <alignment horizontal="left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4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65" fontId="4" fillId="0" borderId="0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horizontal="center"/>
    </xf>
    <xf numFmtId="164" fontId="9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0" fontId="2" fillId="0" borderId="0" xfId="0" applyFont="1" applyAlignment="1"/>
    <xf numFmtId="38" fontId="6" fillId="0" borderId="4" xfId="0" applyNumberFormat="1" applyFont="1" applyFill="1" applyBorder="1" applyAlignment="1" applyProtection="1">
      <alignment horizontal="left" wrapText="1" indent="1"/>
    </xf>
    <xf numFmtId="38" fontId="6" fillId="0" borderId="5" xfId="0" applyNumberFormat="1" applyFont="1" applyFill="1" applyBorder="1" applyAlignment="1" applyProtection="1">
      <alignment horizontal="left" wrapText="1" indent="1"/>
    </xf>
    <xf numFmtId="38" fontId="6" fillId="0" borderId="6" xfId="0" applyNumberFormat="1" applyFont="1" applyFill="1" applyBorder="1" applyAlignment="1" applyProtection="1">
      <alignment horizontal="left" wrapText="1" indent="1"/>
    </xf>
    <xf numFmtId="164" fontId="4" fillId="0" borderId="0" xfId="0" applyNumberFormat="1" applyFont="1" applyBorder="1" applyAlignment="1">
      <alignment horizontal="center"/>
    </xf>
    <xf numFmtId="38" fontId="6" fillId="0" borderId="0" xfId="0" applyNumberFormat="1" applyFont="1" applyFill="1" applyAlignment="1" applyProtection="1">
      <alignment horizontal="left" wrapText="1" indent="1"/>
    </xf>
    <xf numFmtId="38" fontId="6" fillId="0" borderId="0" xfId="0" applyNumberFormat="1" applyFont="1" applyFill="1" applyBorder="1" applyAlignment="1" applyProtection="1">
      <alignment horizontal="left" wrapText="1" indent="1"/>
    </xf>
    <xf numFmtId="38" fontId="6" fillId="0" borderId="0" xfId="0" applyNumberFormat="1" applyFont="1" applyFill="1" applyAlignment="1" applyProtection="1">
      <alignment horizontal="left" vertical="top" wrapText="1" indent="1"/>
    </xf>
    <xf numFmtId="164" fontId="4" fillId="0" borderId="5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 applyProtection="1">
      <alignment horizontal="center" vertical="top"/>
    </xf>
    <xf numFmtId="165" fontId="4" fillId="0" borderId="2" xfId="0" applyNumberFormat="1" applyFont="1" applyFill="1" applyBorder="1" applyAlignment="1" applyProtection="1">
      <alignment horizontal="center" vertical="top"/>
    </xf>
    <xf numFmtId="165" fontId="4" fillId="0" borderId="11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 applyFill="1" applyBorder="1" applyAlignment="1" applyProtection="1">
      <alignment horizontal="center" vertical="top"/>
    </xf>
    <xf numFmtId="165" fontId="4" fillId="0" borderId="9" xfId="0" applyNumberFormat="1" applyFont="1" applyFill="1" applyBorder="1" applyAlignment="1" applyProtection="1">
      <alignment horizontal="center" vertical="top"/>
    </xf>
    <xf numFmtId="165" fontId="4" fillId="0" borderId="3" xfId="0" applyNumberFormat="1" applyFont="1" applyFill="1" applyBorder="1" applyAlignment="1" applyProtection="1">
      <alignment horizontal="center" vertical="top"/>
    </xf>
    <xf numFmtId="165" fontId="4" fillId="0" borderId="4" xfId="0" applyNumberFormat="1" applyFont="1" applyFill="1" applyBorder="1" applyAlignment="1" applyProtection="1">
      <alignment horizontal="center" vertical="top"/>
    </xf>
    <xf numFmtId="165" fontId="4" fillId="0" borderId="5" xfId="0" applyNumberFormat="1" applyFont="1" applyFill="1" applyBorder="1" applyAlignment="1" applyProtection="1">
      <alignment horizontal="center" vertical="top"/>
    </xf>
    <xf numFmtId="165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0" xfId="0" applyNumberFormat="1" applyFont="1" applyFill="1" applyAlignment="1" applyProtection="1">
      <alignment horizontal="center"/>
    </xf>
    <xf numFmtId="165" fontId="4" fillId="0" borderId="5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8" fontId="6" fillId="0" borderId="3" xfId="0" applyNumberFormat="1" applyFont="1" applyFill="1" applyBorder="1" applyAlignment="1" applyProtection="1">
      <alignment horizontal="left" wrapText="1" indent="1"/>
    </xf>
    <xf numFmtId="165" fontId="4" fillId="0" borderId="0" xfId="0" applyNumberFormat="1" applyFont="1" applyFill="1" applyAlignment="1" applyProtection="1">
      <alignment horizontal="center" vertical="top"/>
    </xf>
    <xf numFmtId="165" fontId="4" fillId="0" borderId="0" xfId="0" applyNumberFormat="1" applyFont="1" applyFill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4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1'!$B$21:$B$26</c:f>
              <c:numCache>
                <c:formatCode>#\ ##0,0</c:formatCode>
                <c:ptCount val="6"/>
                <c:pt idx="0">
                  <c:v>116.8</c:v>
                </c:pt>
                <c:pt idx="1">
                  <c:v>139.5</c:v>
                </c:pt>
                <c:pt idx="2">
                  <c:v>220.3</c:v>
                </c:pt>
                <c:pt idx="3">
                  <c:v>234.3</c:v>
                </c:pt>
                <c:pt idx="4">
                  <c:v>219.5</c:v>
                </c:pt>
                <c:pt idx="5">
                  <c:v>198.4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1'!$C$21:$C$26</c:f>
              <c:numCache>
                <c:formatCode>#\ ##0,0</c:formatCode>
                <c:ptCount val="6"/>
                <c:pt idx="0">
                  <c:v>138.5</c:v>
                </c:pt>
                <c:pt idx="1">
                  <c:v>176.6</c:v>
                </c:pt>
                <c:pt idx="2">
                  <c:v>215.5</c:v>
                </c:pt>
                <c:pt idx="3">
                  <c:v>241.4</c:v>
                </c:pt>
                <c:pt idx="4">
                  <c:v>245.3</c:v>
                </c:pt>
                <c:pt idx="5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1'!$D$21:$D$26</c:f>
              <c:numCache>
                <c:formatCode>#\ ##0,0</c:formatCode>
                <c:ptCount val="6"/>
                <c:pt idx="0">
                  <c:v>161.30000000000001</c:v>
                </c:pt>
                <c:pt idx="1">
                  <c:v>212.1</c:v>
                </c:pt>
                <c:pt idx="2">
                  <c:v>242.1</c:v>
                </c:pt>
                <c:pt idx="3">
                  <c:v>257.2</c:v>
                </c:pt>
                <c:pt idx="4">
                  <c:v>210.2</c:v>
                </c:pt>
                <c:pt idx="5">
                  <c:v>259.2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1'!$E$21:$E$26</c:f>
              <c:numCache>
                <c:formatCode>#\ ##0,0</c:formatCode>
                <c:ptCount val="6"/>
                <c:pt idx="0">
                  <c:v>178.5</c:v>
                </c:pt>
                <c:pt idx="1">
                  <c:v>154.19999999999999</c:v>
                </c:pt>
                <c:pt idx="2">
                  <c:v>199.7</c:v>
                </c:pt>
                <c:pt idx="3">
                  <c:v>215.6</c:v>
                </c:pt>
                <c:pt idx="4">
                  <c:v>149.80000000000001</c:v>
                </c:pt>
                <c:pt idx="5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1'!$F$21:$F$26</c:f>
              <c:numCache>
                <c:formatCode>#\ ##0,0</c:formatCode>
                <c:ptCount val="6"/>
                <c:pt idx="0">
                  <c:v>153</c:v>
                </c:pt>
                <c:pt idx="1">
                  <c:v>174.7</c:v>
                </c:pt>
                <c:pt idx="2">
                  <c:v>223</c:v>
                </c:pt>
                <c:pt idx="3">
                  <c:v>210.5</c:v>
                </c:pt>
                <c:pt idx="4">
                  <c:v>155.69999999999999</c:v>
                </c:pt>
                <c:pt idx="5">
                  <c:v>201.7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1'!$G$21:$G$26</c:f>
              <c:numCache>
                <c:formatCode>#\ ##0,0</c:formatCode>
                <c:ptCount val="6"/>
                <c:pt idx="0">
                  <c:v>157.4</c:v>
                </c:pt>
                <c:pt idx="1">
                  <c:v>171.1</c:v>
                </c:pt>
                <c:pt idx="2">
                  <c:v>214.1</c:v>
                </c:pt>
                <c:pt idx="3">
                  <c:v>202.2</c:v>
                </c:pt>
                <c:pt idx="4">
                  <c:v>189.6</c:v>
                </c:pt>
                <c:pt idx="5">
                  <c:v>226.8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1'!$H$21:$H$26</c:f>
              <c:numCache>
                <c:formatCode>#\ ##0,0</c:formatCode>
                <c:ptCount val="6"/>
                <c:pt idx="0">
                  <c:v>165.6</c:v>
                </c:pt>
                <c:pt idx="1">
                  <c:v>191.6</c:v>
                </c:pt>
                <c:pt idx="2">
                  <c:v>218.8</c:v>
                </c:pt>
                <c:pt idx="3">
                  <c:v>220.2</c:v>
                </c:pt>
                <c:pt idx="4">
                  <c:v>191.1</c:v>
                </c:pt>
                <c:pt idx="5">
                  <c:v>240.9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1'!$I$21:$I$26</c:f>
              <c:numCache>
                <c:formatCode>#\ ##0,0</c:formatCode>
                <c:ptCount val="6"/>
                <c:pt idx="0">
                  <c:v>168</c:v>
                </c:pt>
                <c:pt idx="1">
                  <c:v>207.9</c:v>
                </c:pt>
                <c:pt idx="2">
                  <c:v>218.6</c:v>
                </c:pt>
                <c:pt idx="3">
                  <c:v>205.8</c:v>
                </c:pt>
                <c:pt idx="4">
                  <c:v>163.9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1'!$J$21:$J$26</c:f>
              <c:numCache>
                <c:formatCode>#\ ##0,0</c:formatCode>
                <c:ptCount val="6"/>
                <c:pt idx="0">
                  <c:v>193.6</c:v>
                </c:pt>
                <c:pt idx="1">
                  <c:v>223.9</c:v>
                </c:pt>
                <c:pt idx="2">
                  <c:v>207.3</c:v>
                </c:pt>
                <c:pt idx="3">
                  <c:v>238.8</c:v>
                </c:pt>
                <c:pt idx="4">
                  <c:v>212.3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1'!$K$21:$K$26</c:f>
              <c:numCache>
                <c:formatCode>#\ ##0,0</c:formatCode>
                <c:ptCount val="6"/>
                <c:pt idx="0">
                  <c:v>200.8</c:v>
                </c:pt>
                <c:pt idx="1">
                  <c:v>268.2</c:v>
                </c:pt>
                <c:pt idx="2">
                  <c:v>259</c:v>
                </c:pt>
                <c:pt idx="3">
                  <c:v>268.3</c:v>
                </c:pt>
                <c:pt idx="4">
                  <c:v>249.4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1'!$L$21:$L$26</c:f>
              <c:numCache>
                <c:formatCode>#\ ##0,0</c:formatCode>
                <c:ptCount val="6"/>
                <c:pt idx="0">
                  <c:v>217.6</c:v>
                </c:pt>
                <c:pt idx="1">
                  <c:v>272.10000000000002</c:v>
                </c:pt>
                <c:pt idx="2">
                  <c:v>268.89999999999998</c:v>
                </c:pt>
                <c:pt idx="3">
                  <c:v>266.60000000000002</c:v>
                </c:pt>
                <c:pt idx="4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1'!$M$21:$M$26</c:f>
              <c:numCache>
                <c:formatCode>#\ ##0,0</c:formatCode>
                <c:ptCount val="6"/>
                <c:pt idx="0">
                  <c:v>193.5</c:v>
                </c:pt>
                <c:pt idx="1">
                  <c:v>233.1</c:v>
                </c:pt>
                <c:pt idx="2">
                  <c:v>218.8</c:v>
                </c:pt>
                <c:pt idx="3">
                  <c:v>218.3</c:v>
                </c:pt>
                <c:pt idx="4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463040"/>
        <c:axId val="172510976"/>
      </c:barChart>
      <c:catAx>
        <c:axId val="1074630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510976"/>
        <c:crosses val="autoZero"/>
        <c:auto val="0"/>
        <c:lblAlgn val="ctr"/>
        <c:lblOffset val="100"/>
        <c:tickLblSkip val="1"/>
        <c:noMultiLvlLbl val="0"/>
      </c:catAx>
      <c:valAx>
        <c:axId val="172510976"/>
        <c:scaling>
          <c:orientation val="minMax"/>
          <c:max val="280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746304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3.3573141486810551E-2"/>
          <c:w val="0.76089625109673775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 - iulie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4.7</c:v>
                </c:pt>
                <c:pt idx="2">
                  <c:v>86.5</c:v>
                </c:pt>
                <c:pt idx="3">
                  <c:v>2.4</c:v>
                </c:pt>
                <c:pt idx="4">
                  <c:v>0.2</c:v>
                </c:pt>
                <c:pt idx="5">
                  <c:v>3.4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 - iulie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0,0</c:formatCode>
                <c:ptCount val="7"/>
                <c:pt idx="0">
                  <c:v>1.6</c:v>
                </c:pt>
                <c:pt idx="1">
                  <c:v>5.5</c:v>
                </c:pt>
                <c:pt idx="2">
                  <c:v>85.9</c:v>
                </c:pt>
                <c:pt idx="3">
                  <c:v>2.2000000000000002</c:v>
                </c:pt>
                <c:pt idx="4">
                  <c:v>0.3</c:v>
                </c:pt>
                <c:pt idx="5">
                  <c:v>4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 - iulie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0,0</c:formatCode>
                <c:ptCount val="7"/>
                <c:pt idx="0">
                  <c:v>2</c:v>
                </c:pt>
                <c:pt idx="1">
                  <c:v>4.7</c:v>
                </c:pt>
                <c:pt idx="2">
                  <c:v>84.4</c:v>
                </c:pt>
                <c:pt idx="3">
                  <c:v>2.6</c:v>
                </c:pt>
                <c:pt idx="4">
                  <c:v>0.2</c:v>
                </c:pt>
                <c:pt idx="5">
                  <c:v>5.4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 - iulie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General</c:formatCode>
                <c:ptCount val="7"/>
                <c:pt idx="0">
                  <c:v>2.9</c:v>
                </c:pt>
                <c:pt idx="1">
                  <c:v>5.4</c:v>
                </c:pt>
                <c:pt idx="2">
                  <c:v>83.4</c:v>
                </c:pt>
                <c:pt idx="3">
                  <c:v>2.5</c:v>
                </c:pt>
                <c:pt idx="4">
                  <c:v>0.3</c:v>
                </c:pt>
                <c:pt idx="5">
                  <c:v>4.8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 - iulie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General</c:formatCode>
                <c:ptCount val="7"/>
                <c:pt idx="0">
                  <c:v>2.5</c:v>
                </c:pt>
                <c:pt idx="1">
                  <c:v>5.5</c:v>
                </c:pt>
                <c:pt idx="2">
                  <c:v>83.3</c:v>
                </c:pt>
                <c:pt idx="3">
                  <c:v>2.7</c:v>
                </c:pt>
                <c:pt idx="4">
                  <c:v>0.3</c:v>
                </c:pt>
                <c:pt idx="5">
                  <c:v>5.0999999999999996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 - iulie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0,0</c:formatCode>
                <c:ptCount val="7"/>
                <c:pt idx="0">
                  <c:v>2.2999999999999998</c:v>
                </c:pt>
                <c:pt idx="1">
                  <c:v>5.7</c:v>
                </c:pt>
                <c:pt idx="2">
                  <c:v>83</c:v>
                </c:pt>
                <c:pt idx="3">
                  <c:v>1.8</c:v>
                </c:pt>
                <c:pt idx="4">
                  <c:v>1</c:v>
                </c:pt>
                <c:pt idx="5">
                  <c:v>5.6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456656"/>
        <c:axId val="175582000"/>
      </c:barChart>
      <c:catAx>
        <c:axId val="17445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582000"/>
        <c:crossesAt val="0"/>
        <c:auto val="1"/>
        <c:lblAlgn val="ctr"/>
        <c:lblOffset val="100"/>
        <c:noMultiLvlLbl val="0"/>
      </c:catAx>
      <c:valAx>
        <c:axId val="17558200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456656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82116219641409"/>
          <c:y val="0.88493539593724413"/>
          <c:w val="0.84362058328366329"/>
          <c:h val="0.1134462533019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iulie     2016</c:v>
                </c:pt>
                <c:pt idx="1">
                  <c:v>Ianuarie - iulie     2017</c:v>
                </c:pt>
                <c:pt idx="2">
                  <c:v>Ianuarie - iulie     2018</c:v>
                </c:pt>
                <c:pt idx="3">
                  <c:v>Ianuarie - iulie     2019</c:v>
                </c:pt>
                <c:pt idx="4">
                  <c:v>Ianuarie - iulie     2020</c:v>
                </c:pt>
                <c:pt idx="5">
                  <c:v>Ianuarie - iulie     2021</c:v>
                </c:pt>
              </c:strCache>
            </c:strRef>
          </c:cat>
          <c:val>
            <c:numRef>
              <c:f>'Figura 10'!$B$23:$G$23</c:f>
              <c:numCache>
                <c:formatCode>General</c:formatCode>
                <c:ptCount val="6"/>
                <c:pt idx="0">
                  <c:v>48.2</c:v>
                </c:pt>
                <c:pt idx="1">
                  <c:v>48.4</c:v>
                </c:pt>
                <c:pt idx="2" formatCode="0,0">
                  <c:v>50</c:v>
                </c:pt>
                <c:pt idx="3" formatCode="#\ ##0,0">
                  <c:v>49.2</c:v>
                </c:pt>
                <c:pt idx="4">
                  <c:v>45.9</c:v>
                </c:pt>
                <c:pt idx="5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iulie     2016</c:v>
                </c:pt>
                <c:pt idx="1">
                  <c:v>Ianuarie - iulie     2017</c:v>
                </c:pt>
                <c:pt idx="2">
                  <c:v>Ianuarie - iulie     2018</c:v>
                </c:pt>
                <c:pt idx="3">
                  <c:v>Ianuarie - iulie     2019</c:v>
                </c:pt>
                <c:pt idx="4">
                  <c:v>Ianuarie - iulie     2020</c:v>
                </c:pt>
                <c:pt idx="5">
                  <c:v>Ianuarie - iulie     2021</c:v>
                </c:pt>
              </c:strCache>
            </c:strRef>
          </c:cat>
          <c:val>
            <c:numRef>
              <c:f>'Figura 10'!$B$24:$G$24</c:f>
              <c:numCache>
                <c:formatCode>General</c:formatCode>
                <c:ptCount val="6"/>
                <c:pt idx="0">
                  <c:v>25.1</c:v>
                </c:pt>
                <c:pt idx="1">
                  <c:v>24.7</c:v>
                </c:pt>
                <c:pt idx="2" formatCode="0,0">
                  <c:v>23.6</c:v>
                </c:pt>
                <c:pt idx="3" formatCode="#\ ##0,0">
                  <c:v>24.5</c:v>
                </c:pt>
                <c:pt idx="4">
                  <c:v>25.4</c:v>
                </c:pt>
                <c:pt idx="5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iulie     2016</c:v>
                </c:pt>
                <c:pt idx="1">
                  <c:v>Ianuarie - iulie     2017</c:v>
                </c:pt>
                <c:pt idx="2">
                  <c:v>Ianuarie - iulie     2018</c:v>
                </c:pt>
                <c:pt idx="3">
                  <c:v>Ianuarie - iulie     2019</c:v>
                </c:pt>
                <c:pt idx="4">
                  <c:v>Ianuarie - iulie     2020</c:v>
                </c:pt>
                <c:pt idx="5">
                  <c:v>Ianuarie - iulie     2021</c:v>
                </c:pt>
              </c:strCache>
            </c:strRef>
          </c:cat>
          <c:val>
            <c:numRef>
              <c:f>'Figura 10'!$B$25:$G$25</c:f>
              <c:numCache>
                <c:formatCode>General</c:formatCode>
                <c:ptCount val="6"/>
                <c:pt idx="0">
                  <c:v>26.7</c:v>
                </c:pt>
                <c:pt idx="1">
                  <c:v>26.9</c:v>
                </c:pt>
                <c:pt idx="2" formatCode="0,0">
                  <c:v>26.4</c:v>
                </c:pt>
                <c:pt idx="3" formatCode="#\ ##0,0">
                  <c:v>26.3</c:v>
                </c:pt>
                <c:pt idx="4">
                  <c:v>28.7</c:v>
                </c:pt>
                <c:pt idx="5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587040"/>
        <c:axId val="175587600"/>
      </c:barChart>
      <c:catAx>
        <c:axId val="1755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587600"/>
        <c:crosses val="autoZero"/>
        <c:auto val="0"/>
        <c:lblAlgn val="ctr"/>
        <c:lblOffset val="100"/>
        <c:noMultiLvlLbl val="0"/>
      </c:catAx>
      <c:valAx>
        <c:axId val="17558760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587040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91097538763219799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1068898658274244"/>
          <c:h val="0.57609098862642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 Ianuarie - iulie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Federaţia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11'!$B$25:$B$43</c:f>
              <c:numCache>
                <c:formatCode>#\ ##0,0</c:formatCode>
                <c:ptCount val="19"/>
                <c:pt idx="0">
                  <c:v>13.449973515067093</c:v>
                </c:pt>
                <c:pt idx="1">
                  <c:v>9.2342335962292399</c:v>
                </c:pt>
                <c:pt idx="2">
                  <c:v>12.996851189627737</c:v>
                </c:pt>
                <c:pt idx="3">
                  <c:v>9.4156012510403322</c:v>
                </c:pt>
                <c:pt idx="4">
                  <c:v>8.0552783272758202</c:v>
                </c:pt>
                <c:pt idx="5">
                  <c:v>6.9313315588242954</c:v>
                </c:pt>
                <c:pt idx="6">
                  <c:v>7.4956657904796238</c:v>
                </c:pt>
                <c:pt idx="7">
                  <c:v>3.0752244259096879</c:v>
                </c:pt>
                <c:pt idx="8">
                  <c:v>2.5073918997771916</c:v>
                </c:pt>
                <c:pt idx="9">
                  <c:v>2.0293063269798974</c:v>
                </c:pt>
                <c:pt idx="10">
                  <c:v>2.498479771385449</c:v>
                </c:pt>
                <c:pt idx="11">
                  <c:v>1.3674548021161292</c:v>
                </c:pt>
                <c:pt idx="12">
                  <c:v>1.5165363885163679</c:v>
                </c:pt>
                <c:pt idx="13">
                  <c:v>1.9841171298426263</c:v>
                </c:pt>
                <c:pt idx="14">
                  <c:v>1.3499001454061714</c:v>
                </c:pt>
                <c:pt idx="15">
                  <c:v>1.4179187283165335</c:v>
                </c:pt>
                <c:pt idx="16">
                  <c:v>1.023054010714477</c:v>
                </c:pt>
                <c:pt idx="17">
                  <c:v>0.71017300276009754</c:v>
                </c:pt>
                <c:pt idx="18">
                  <c:v>1.6245800019876435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 - iulie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Federaţia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11'!$C$25:$C$43</c:f>
              <c:numCache>
                <c:formatCode>#\ ##0,0</c:formatCode>
                <c:ptCount val="19"/>
                <c:pt idx="0">
                  <c:v>13.964845739983952</c:v>
                </c:pt>
                <c:pt idx="1">
                  <c:v>10.065046230274847</c:v>
                </c:pt>
                <c:pt idx="2">
                  <c:v>11.553836849794893</c:v>
                </c:pt>
                <c:pt idx="3">
                  <c:v>10.510248895676822</c:v>
                </c:pt>
                <c:pt idx="4">
                  <c:v>7.9981415172507315</c:v>
                </c:pt>
                <c:pt idx="5">
                  <c:v>6.4826587146873731</c:v>
                </c:pt>
                <c:pt idx="6">
                  <c:v>7.386844241677208</c:v>
                </c:pt>
                <c:pt idx="7">
                  <c:v>3.2533980754008796</c:v>
                </c:pt>
                <c:pt idx="8">
                  <c:v>2.5988410509362789</c:v>
                </c:pt>
                <c:pt idx="9">
                  <c:v>2.0667453067318453</c:v>
                </c:pt>
                <c:pt idx="10">
                  <c:v>2.4400884841435948</c:v>
                </c:pt>
                <c:pt idx="11">
                  <c:v>1.3928065877643427</c:v>
                </c:pt>
                <c:pt idx="12">
                  <c:v>1.7619309720552652</c:v>
                </c:pt>
                <c:pt idx="13">
                  <c:v>1.6801618743253546</c:v>
                </c:pt>
                <c:pt idx="14">
                  <c:v>1.3051806615398418</c:v>
                </c:pt>
                <c:pt idx="15">
                  <c:v>1.5086874033110727</c:v>
                </c:pt>
                <c:pt idx="16">
                  <c:v>1.0079526701696813</c:v>
                </c:pt>
                <c:pt idx="17">
                  <c:v>0.71168970175601087</c:v>
                </c:pt>
                <c:pt idx="18">
                  <c:v>1.2817047887077277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 - iulie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Federaţia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11'!$D$25:$D$43</c:f>
              <c:numCache>
                <c:formatCode>#\ ##0,0</c:formatCode>
                <c:ptCount val="19"/>
                <c:pt idx="0">
                  <c:v>14.287121650067162</c:v>
                </c:pt>
                <c:pt idx="1">
                  <c:v>10.415899500067567</c:v>
                </c:pt>
                <c:pt idx="2">
                  <c:v>11.640655162538781</c:v>
                </c:pt>
                <c:pt idx="3">
                  <c:v>9.5983531645156521</c:v>
                </c:pt>
                <c:pt idx="4">
                  <c:v>8.5471728443421568</c:v>
                </c:pt>
                <c:pt idx="5">
                  <c:v>5.8237058917391007</c:v>
                </c:pt>
                <c:pt idx="6">
                  <c:v>7.3589005141033406</c:v>
                </c:pt>
                <c:pt idx="7">
                  <c:v>3.5305100357122878</c:v>
                </c:pt>
                <c:pt idx="8">
                  <c:v>2.703385969764545</c:v>
                </c:pt>
                <c:pt idx="9">
                  <c:v>2.1507409514307589</c:v>
                </c:pt>
                <c:pt idx="10">
                  <c:v>1.9254824276236537</c:v>
                </c:pt>
                <c:pt idx="11">
                  <c:v>1.4816942963468016</c:v>
                </c:pt>
                <c:pt idx="12">
                  <c:v>1.3329679420312015</c:v>
                </c:pt>
                <c:pt idx="13">
                  <c:v>1.9901003414393781</c:v>
                </c:pt>
                <c:pt idx="14">
                  <c:v>1.4282645424430909</c:v>
                </c:pt>
                <c:pt idx="15">
                  <c:v>1.1692743013370692</c:v>
                </c:pt>
                <c:pt idx="16">
                  <c:v>1.0861542886823092</c:v>
                </c:pt>
                <c:pt idx="17">
                  <c:v>0.99827001499227519</c:v>
                </c:pt>
                <c:pt idx="18">
                  <c:v>1.0624611311753636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 Ianuarie - iulie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Federaţia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11'!$E$25:$E$43</c:f>
              <c:numCache>
                <c:formatCode>#\ ##0,0</c:formatCode>
                <c:ptCount val="19"/>
                <c:pt idx="0">
                  <c:v>14.295966603459323</c:v>
                </c:pt>
                <c:pt idx="1">
                  <c:v>9.9646774785183325</c:v>
                </c:pt>
                <c:pt idx="2">
                  <c:v>12.008515794089734</c:v>
                </c:pt>
                <c:pt idx="3">
                  <c:v>9.8040546275903715</c:v>
                </c:pt>
                <c:pt idx="4">
                  <c:v>8.4711032146935157</c:v>
                </c:pt>
                <c:pt idx="5">
                  <c:v>6.4301923613616614</c:v>
                </c:pt>
                <c:pt idx="6">
                  <c:v>7.2663232333062044</c:v>
                </c:pt>
                <c:pt idx="7">
                  <c:v>3.3356883815199292</c:v>
                </c:pt>
                <c:pt idx="8">
                  <c:v>2.6590652311560858</c:v>
                </c:pt>
                <c:pt idx="9">
                  <c:v>2.013943739097857</c:v>
                </c:pt>
                <c:pt idx="10">
                  <c:v>2.2524353467636051</c:v>
                </c:pt>
                <c:pt idx="11">
                  <c:v>1.9159882227839338</c:v>
                </c:pt>
                <c:pt idx="12">
                  <c:v>1.2532500226581258</c:v>
                </c:pt>
                <c:pt idx="13">
                  <c:v>1.6985994515721965</c:v>
                </c:pt>
                <c:pt idx="14">
                  <c:v>1.4771322979981414</c:v>
                </c:pt>
                <c:pt idx="15">
                  <c:v>0.84695383961151327</c:v>
                </c:pt>
                <c:pt idx="16">
                  <c:v>1.0535487876004399</c:v>
                </c:pt>
                <c:pt idx="17">
                  <c:v>0.81948282872594835</c:v>
                </c:pt>
                <c:pt idx="18">
                  <c:v>1.0081984605517884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 - iulie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Federaţia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11'!$F$25:$F$43</c:f>
              <c:numCache>
                <c:formatCode>#\ ##0,0</c:formatCode>
                <c:ptCount val="19"/>
                <c:pt idx="0">
                  <c:v>12.081443319221611</c:v>
                </c:pt>
                <c:pt idx="1">
                  <c:v>11.111011012434986</c:v>
                </c:pt>
                <c:pt idx="2">
                  <c:v>11.686773502185341</c:v>
                </c:pt>
                <c:pt idx="3">
                  <c:v>9.5635838613022539</c:v>
                </c:pt>
                <c:pt idx="4">
                  <c:v>8.1911151157748776</c:v>
                </c:pt>
                <c:pt idx="5">
                  <c:v>6.7543212548230924</c:v>
                </c:pt>
                <c:pt idx="6">
                  <c:v>6.6697761366239003</c:v>
                </c:pt>
                <c:pt idx="7">
                  <c:v>3.8664111856693086</c:v>
                </c:pt>
                <c:pt idx="8">
                  <c:v>2.5533319629893128</c:v>
                </c:pt>
                <c:pt idx="9">
                  <c:v>1.9682359830556491</c:v>
                </c:pt>
                <c:pt idx="10">
                  <c:v>1.9565253721224145</c:v>
                </c:pt>
                <c:pt idx="11">
                  <c:v>1.626596817415646</c:v>
                </c:pt>
                <c:pt idx="12">
                  <c:v>1.3308349366412879</c:v>
                </c:pt>
                <c:pt idx="13">
                  <c:v>1.1196552604030952</c:v>
                </c:pt>
                <c:pt idx="14">
                  <c:v>1.4866406322061709</c:v>
                </c:pt>
                <c:pt idx="15">
                  <c:v>1.0712472874104595</c:v>
                </c:pt>
                <c:pt idx="16">
                  <c:v>1.0624503407427288</c:v>
                </c:pt>
                <c:pt idx="17">
                  <c:v>1.0190300581382483</c:v>
                </c:pt>
                <c:pt idx="18">
                  <c:v>0.91419325977121035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 - iulie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Federaţia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11'!$G$25:$G$43</c:f>
              <c:numCache>
                <c:formatCode>#\ ##0,0</c:formatCode>
                <c:ptCount val="19"/>
                <c:pt idx="0">
                  <c:v>12.598579635480291</c:v>
                </c:pt>
                <c:pt idx="1">
                  <c:v>11.653265043384055</c:v>
                </c:pt>
                <c:pt idx="2">
                  <c:v>11.630782554532546</c:v>
                </c:pt>
                <c:pt idx="3">
                  <c:v>9.1862428342908533</c:v>
                </c:pt>
                <c:pt idx="4">
                  <c:v>8.2940949913492297</c:v>
                </c:pt>
                <c:pt idx="5">
                  <c:v>7.0810989896047065</c:v>
                </c:pt>
                <c:pt idx="6">
                  <c:v>6.7878761899785536</c:v>
                </c:pt>
                <c:pt idx="7">
                  <c:v>3.830703823678129</c:v>
                </c:pt>
                <c:pt idx="8">
                  <c:v>2.5799266568861681</c:v>
                </c:pt>
                <c:pt idx="9">
                  <c:v>1.9042799925522595</c:v>
                </c:pt>
                <c:pt idx="10">
                  <c:v>1.8259266904287148</c:v>
                </c:pt>
                <c:pt idx="11">
                  <c:v>1.7589054993606585</c:v>
                </c:pt>
                <c:pt idx="12">
                  <c:v>1.6092545630980968</c:v>
                </c:pt>
                <c:pt idx="13">
                  <c:v>1.5426949202076476</c:v>
                </c:pt>
                <c:pt idx="14">
                  <c:v>1.3940871636047099</c:v>
                </c:pt>
                <c:pt idx="15">
                  <c:v>1.1986110241594825</c:v>
                </c:pt>
                <c:pt idx="16">
                  <c:v>1.055039218785697</c:v>
                </c:pt>
                <c:pt idx="17">
                  <c:v>0.97890930902685658</c:v>
                </c:pt>
                <c:pt idx="18">
                  <c:v>0.97287417045851932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998976"/>
        <c:axId val="176999536"/>
      </c:barChart>
      <c:catAx>
        <c:axId val="1769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999536"/>
        <c:crosses val="autoZero"/>
        <c:auto val="1"/>
        <c:lblAlgn val="ctr"/>
        <c:lblOffset val="100"/>
        <c:noMultiLvlLbl val="0"/>
      </c:catAx>
      <c:valAx>
        <c:axId val="17699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99897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5372893709763699E-2"/>
          <c:y val="0.88698045332192899"/>
          <c:w val="0.87062830552473691"/>
          <c:h val="0.11080576589268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</a:rPr>
              <a:t>Ianuarie - </a:t>
            </a:r>
            <a:r>
              <a:rPr lang="en-US" sz="800" b="1">
                <a:solidFill>
                  <a:sysClr val="windowText" lastClr="000000"/>
                </a:solidFill>
              </a:rPr>
              <a:t>iulie </a:t>
            </a:r>
            <a:r>
              <a:rPr lang="ro-RO" sz="800" b="1">
                <a:solidFill>
                  <a:sysClr val="windowText" lastClr="000000"/>
                </a:solidFill>
              </a:rPr>
              <a:t> 2020</a:t>
            </a:r>
            <a:endParaRPr lang="en-US" sz="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27780163843156"/>
          <c:y val="4.8978641645311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12'!$B$23</c:f>
              <c:strCache>
                <c:ptCount val="1"/>
                <c:pt idx="0">
                  <c:v>%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631-4CA1-BC5D-E5ED86221948}"/>
              </c:ext>
            </c:extLst>
          </c:dPt>
          <c:dLbls>
            <c:dLbl>
              <c:idx val="0"/>
              <c:layout>
                <c:manualLayout>
                  <c:x val="-0.18083417142950589"/>
                  <c:y val="-3.9018009092560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5664876002649"/>
                      <c:h val="0.143218926902429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4.2793324467073707E-2"/>
                  <c:y val="-3.2170258077170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8170683210048"/>
                      <c:h val="0.12542792908374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4.2666862903819264E-3"/>
                  <c:y val="6.1685094241268619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93846433935637"/>
                      <c:h val="0.180175165904289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1.4071839150947254E-2"/>
                  <c:y val="2.76737359049630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10542685054542"/>
                      <c:h val="0.16506362318063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-1.0806125869780297E-3"/>
                  <c:y val="4.1787911885245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7305539119744"/>
                      <c:h val="0.168373410385436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4.1411596277738008E-2"/>
                  <c:y val="-1.96469931731946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95562392449288"/>
                      <c:h val="0.16156605424321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7.2372544341048256E-2"/>
                  <c:y val="-3.50085453959658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2023430845978"/>
                      <c:h val="0.186676665416822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0"/>
                  <c:y val="-7.37665533625360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29169835079027"/>
                      <c:h val="0.23222949003342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2.3874702578065593E-2"/>
                  <c:y val="5.1232178046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6295388573118"/>
                      <c:h val="0.21621034212828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631-4CA1-BC5D-E5ED86221948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</c:v>
                </c:pt>
                <c:pt idx="5">
                  <c:v>Produse chimice 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12'!$B$24:$B$32</c:f>
              <c:numCache>
                <c:formatCode>0,0</c:formatCode>
                <c:ptCount val="9"/>
                <c:pt idx="0">
                  <c:v>12.5</c:v>
                </c:pt>
                <c:pt idx="1">
                  <c:v>2</c:v>
                </c:pt>
                <c:pt idx="2">
                  <c:v>2.9</c:v>
                </c:pt>
                <c:pt idx="3">
                  <c:v>11.9</c:v>
                </c:pt>
                <c:pt idx="4">
                  <c:v>0.2</c:v>
                </c:pt>
                <c:pt idx="5">
                  <c:v>16.399999999999999</c:v>
                </c:pt>
                <c:pt idx="6">
                  <c:v>19.100000000000001</c:v>
                </c:pt>
                <c:pt idx="7">
                  <c:v>25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</a:t>
            </a:r>
            <a:r>
              <a:rPr lang="en-US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iulie</a:t>
            </a: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2021</a:t>
            </a:r>
            <a:endParaRPr lang="en-US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3420447078648119"/>
          <c:y val="2.6129515393303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tx>
            <c:strRef>
              <c:f>'Figura 12'!$B$34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D3-4FE3-A741-BA04960B8052}"/>
              </c:ext>
            </c:extLst>
          </c:dPt>
          <c:dLbls>
            <c:dLbl>
              <c:idx val="0"/>
              <c:layout>
                <c:manualLayout>
                  <c:x val="-0.12613316314634851"/>
                  <c:y val="-1.2007041442944705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09246796740038"/>
                      <c:h val="0.145537222194706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3.3729446410971101E-2"/>
                  <c:y val="-5.7838680221246686E-3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39185775759217"/>
                      <c:h val="0.11470526710476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2.4578444080119371E-2"/>
                  <c:y val="0.143492424457773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6781280082936"/>
                      <c:h val="0.24788625106072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-8.2264034464851581E-3"/>
                  <c:y val="0.10730561913285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59850747496687"/>
                      <c:h val="0.15480551773133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-2.5227196751870518E-2"/>
                  <c:y val="0.117798307702511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0.10277589368038408"/>
                  <c:y val="7.9334822914057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07936878027069"/>
                      <c:h val="0.13680482841801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2.3661539211623315E-2"/>
                  <c:y val="-2.5711956150245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2717893021995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1.6559449749356167E-7"/>
                  <c:y val="9.2440215052113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9581377110336"/>
                      <c:h val="0.247886137063284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9.7010224466653437E-3"/>
                  <c:y val="4.39638496476836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60826565958252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3D3-4FE3-A741-BA04960B8052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12'!$B$35:$B$43</c:f>
              <c:numCache>
                <c:formatCode>0,0</c:formatCode>
                <c:ptCount val="9"/>
                <c:pt idx="0">
                  <c:v>11.2</c:v>
                </c:pt>
                <c:pt idx="1">
                  <c:v>1.8</c:v>
                </c:pt>
                <c:pt idx="2">
                  <c:v>3.1</c:v>
                </c:pt>
                <c:pt idx="3">
                  <c:v>11.9</c:v>
                </c:pt>
                <c:pt idx="4">
                  <c:v>0.2</c:v>
                </c:pt>
                <c:pt idx="5">
                  <c:v>15.3</c:v>
                </c:pt>
                <c:pt idx="6">
                  <c:v>19.100000000000001</c:v>
                </c:pt>
                <c:pt idx="7">
                  <c:v>25.7</c:v>
                </c:pt>
                <c:pt idx="8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13'!$B$23:$B$28</c:f>
              <c:numCache>
                <c:formatCode>#\ ##0,0</c:formatCode>
                <c:ptCount val="6"/>
                <c:pt idx="0">
                  <c:v>-90.5</c:v>
                </c:pt>
                <c:pt idx="1">
                  <c:v>-127.3</c:v>
                </c:pt>
                <c:pt idx="2">
                  <c:v>-154</c:v>
                </c:pt>
                <c:pt idx="3">
                  <c:v>-138.30000000000001</c:v>
                </c:pt>
                <c:pt idx="4">
                  <c:v>-160.30000000000001</c:v>
                </c:pt>
                <c:pt idx="5">
                  <c:v>-201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13'!$C$23:$C$28</c:f>
              <c:numCache>
                <c:formatCode>#\ ##0,0</c:formatCode>
                <c:ptCount val="6"/>
                <c:pt idx="0">
                  <c:v>-148.5</c:v>
                </c:pt>
                <c:pt idx="1">
                  <c:v>-156.1</c:v>
                </c:pt>
                <c:pt idx="2">
                  <c:v>-212.1</c:v>
                </c:pt>
                <c:pt idx="3">
                  <c:v>-217.9</c:v>
                </c:pt>
                <c:pt idx="4">
                  <c:v>-239.5</c:v>
                </c:pt>
                <c:pt idx="5">
                  <c:v>-294.5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13'!$D$23:$D$28</c:f>
              <c:numCache>
                <c:formatCode>#\ ##0,0</c:formatCode>
                <c:ptCount val="6"/>
                <c:pt idx="0">
                  <c:v>-205.5</c:v>
                </c:pt>
                <c:pt idx="1">
                  <c:v>-219.1</c:v>
                </c:pt>
                <c:pt idx="2">
                  <c:v>-282</c:v>
                </c:pt>
                <c:pt idx="3">
                  <c:v>-276.60000000000002</c:v>
                </c:pt>
                <c:pt idx="4">
                  <c:v>-290.3</c:v>
                </c:pt>
                <c:pt idx="5">
                  <c:v>-371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13'!$E$23:$E$28</c:f>
              <c:numCache>
                <c:formatCode>#\ ##0,0</c:formatCode>
                <c:ptCount val="6"/>
                <c:pt idx="0">
                  <c:v>-176.4</c:v>
                </c:pt>
                <c:pt idx="1">
                  <c:v>-207.3</c:v>
                </c:pt>
                <c:pt idx="2">
                  <c:v>-244.9</c:v>
                </c:pt>
                <c:pt idx="3">
                  <c:v>-300</c:v>
                </c:pt>
                <c:pt idx="4">
                  <c:v>-135.80000000000001</c:v>
                </c:pt>
                <c:pt idx="5">
                  <c:v>-343.9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13'!$F$23:$F$28</c:f>
              <c:numCache>
                <c:formatCode>#\ ##0,0</c:formatCode>
                <c:ptCount val="6"/>
                <c:pt idx="0">
                  <c:v>-174.7</c:v>
                </c:pt>
                <c:pt idx="1">
                  <c:v>-225.7</c:v>
                </c:pt>
                <c:pt idx="2">
                  <c:v>-282.60000000000002</c:v>
                </c:pt>
                <c:pt idx="3">
                  <c:v>-271.10000000000002</c:v>
                </c:pt>
                <c:pt idx="4">
                  <c:v>-173.7</c:v>
                </c:pt>
                <c:pt idx="5">
                  <c:v>-361.7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13'!$G$23:$G$28</c:f>
              <c:numCache>
                <c:formatCode>#\ ##0,0</c:formatCode>
                <c:ptCount val="6"/>
                <c:pt idx="0">
                  <c:v>-167.2</c:v>
                </c:pt>
                <c:pt idx="1">
                  <c:v>-217.7</c:v>
                </c:pt>
                <c:pt idx="2">
                  <c:v>-244.6</c:v>
                </c:pt>
                <c:pt idx="3">
                  <c:v>-243.2</c:v>
                </c:pt>
                <c:pt idx="4">
                  <c:v>-223.9</c:v>
                </c:pt>
                <c:pt idx="5">
                  <c:v>-362.9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13'!$H$23:$H$28</c:f>
              <c:numCache>
                <c:formatCode>#\ ##0,0</c:formatCode>
                <c:ptCount val="6"/>
                <c:pt idx="0">
                  <c:v>-148.5</c:v>
                </c:pt>
                <c:pt idx="1">
                  <c:v>-205.3</c:v>
                </c:pt>
                <c:pt idx="2">
                  <c:v>-269.2</c:v>
                </c:pt>
                <c:pt idx="3">
                  <c:v>-278.89999999999998</c:v>
                </c:pt>
                <c:pt idx="4">
                  <c:v>-305.5</c:v>
                </c:pt>
                <c:pt idx="5">
                  <c:v>-321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13'!$I$23:$I$28</c:f>
              <c:numCache>
                <c:formatCode>#\ ##0,0</c:formatCode>
                <c:ptCount val="6"/>
                <c:pt idx="0">
                  <c:v>-183.1</c:v>
                </c:pt>
                <c:pt idx="1">
                  <c:v>-221.8</c:v>
                </c:pt>
                <c:pt idx="2">
                  <c:v>-262.10000000000002</c:v>
                </c:pt>
                <c:pt idx="3">
                  <c:v>-258.5</c:v>
                </c:pt>
                <c:pt idx="4">
                  <c:v>-269.7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13'!$J$23:$J$28</c:f>
              <c:numCache>
                <c:formatCode>#\ ##0,0</c:formatCode>
                <c:ptCount val="6"/>
                <c:pt idx="0">
                  <c:v>-168</c:v>
                </c:pt>
                <c:pt idx="1">
                  <c:v>-206.9</c:v>
                </c:pt>
                <c:pt idx="2">
                  <c:v>-266.7</c:v>
                </c:pt>
                <c:pt idx="3">
                  <c:v>-262.89999999999998</c:v>
                </c:pt>
                <c:pt idx="4">
                  <c:v>-296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13'!$K$23:$K$28</c:f>
              <c:numCache>
                <c:formatCode>#\ ##0,0</c:formatCode>
                <c:ptCount val="6"/>
                <c:pt idx="0">
                  <c:v>-179.4</c:v>
                </c:pt>
                <c:pt idx="1">
                  <c:v>-197.7</c:v>
                </c:pt>
                <c:pt idx="2">
                  <c:v>-281.60000000000002</c:v>
                </c:pt>
                <c:pt idx="3">
                  <c:v>-257</c:v>
                </c:pt>
                <c:pt idx="4">
                  <c:v>-244.2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13'!$L$23:$L$28</c:f>
              <c:numCache>
                <c:formatCode>#\ ##0,0</c:formatCode>
                <c:ptCount val="6"/>
                <c:pt idx="0">
                  <c:v>-135.9</c:v>
                </c:pt>
                <c:pt idx="1">
                  <c:v>-183.2</c:v>
                </c:pt>
                <c:pt idx="2">
                  <c:v>-253.70000000000005</c:v>
                </c:pt>
                <c:pt idx="3">
                  <c:v>-237.5</c:v>
                </c:pt>
                <c:pt idx="4">
                  <c:v>-260.89999999999998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13'!$M$23:$M$28</c:f>
              <c:numCache>
                <c:formatCode>#\ ##0,0</c:formatCode>
                <c:ptCount val="6"/>
                <c:pt idx="0">
                  <c:v>-197.9</c:v>
                </c:pt>
                <c:pt idx="1">
                  <c:v>-238.3</c:v>
                </c:pt>
                <c:pt idx="2">
                  <c:v>-300.49999999999994</c:v>
                </c:pt>
                <c:pt idx="3">
                  <c:v>-321.39999999999998</c:v>
                </c:pt>
                <c:pt idx="4">
                  <c:v>-349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7275296"/>
        <c:axId val="177275856"/>
      </c:barChart>
      <c:catAx>
        <c:axId val="17727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275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275856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27529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86553409119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338983050847456E-2"/>
                  <c:y val="1.286173633440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1.5819209039548063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2.0338983050847456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8079096045197824E-2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5819209039548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8079096045197907E-2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iulie 2016</c:v>
                </c:pt>
                <c:pt idx="1">
                  <c:v>Ianuarie - iulie 2017</c:v>
                </c:pt>
                <c:pt idx="2">
                  <c:v>Ianuarie - iulie 2018</c:v>
                </c:pt>
                <c:pt idx="3">
                  <c:v>Ianuarie - iulie 2019</c:v>
                </c:pt>
                <c:pt idx="4">
                  <c:v>Ianuarie - iulie 2020</c:v>
                </c:pt>
                <c:pt idx="5">
                  <c:v>Ianuarie - iulie 2021</c:v>
                </c:pt>
              </c:strCache>
            </c:strRef>
          </c:cat>
          <c:val>
            <c:numRef>
              <c:f>'Figura 14'!$B$25:$B$30</c:f>
              <c:numCache>
                <c:formatCode>0,0</c:formatCode>
                <c:ptCount val="6"/>
                <c:pt idx="0">
                  <c:v>1070.9000000000001</c:v>
                </c:pt>
                <c:pt idx="1">
                  <c:v>1219.8</c:v>
                </c:pt>
                <c:pt idx="2">
                  <c:v>1533.6</c:v>
                </c:pt>
                <c:pt idx="3">
                  <c:v>1581.4</c:v>
                </c:pt>
                <c:pt idx="4">
                  <c:v>1361.3</c:v>
                </c:pt>
                <c:pt idx="5">
                  <c:v>1572.5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593754170559E-3"/>
                  <c:y val="-1.5302428032509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4.5197740112993519E-3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2.2598870056497176E-3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iulie 2016</c:v>
                </c:pt>
                <c:pt idx="1">
                  <c:v>Ianuarie - iulie 2017</c:v>
                </c:pt>
                <c:pt idx="2">
                  <c:v>Ianuarie - iulie 2018</c:v>
                </c:pt>
                <c:pt idx="3">
                  <c:v>Ianuarie - iulie 2019</c:v>
                </c:pt>
                <c:pt idx="4">
                  <c:v>Ianuarie - iulie 2020</c:v>
                </c:pt>
                <c:pt idx="5">
                  <c:v>Ianuarie - iulie 2021</c:v>
                </c:pt>
              </c:strCache>
            </c:strRef>
          </c:cat>
          <c:val>
            <c:numRef>
              <c:f>'Figura 14'!$C$25:$C$30</c:f>
              <c:numCache>
                <c:formatCode>#\ ##0,0</c:formatCode>
                <c:ptCount val="6"/>
                <c:pt idx="0">
                  <c:v>2182.4</c:v>
                </c:pt>
                <c:pt idx="1">
                  <c:v>2578.3000000000002</c:v>
                </c:pt>
                <c:pt idx="2">
                  <c:v>3222.9</c:v>
                </c:pt>
                <c:pt idx="3">
                  <c:v>3307.4</c:v>
                </c:pt>
                <c:pt idx="4">
                  <c:v>2890.3</c:v>
                </c:pt>
                <c:pt idx="5">
                  <c:v>3828.3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77279776"/>
        <c:axId val="177280336"/>
      </c:barChart>
      <c:lineChart>
        <c:grouping val="standard"/>
        <c:varyColors val="0"/>
        <c:ser>
          <c:idx val="2"/>
          <c:order val="2"/>
          <c:tx>
            <c:strRef>
              <c:f>'Figura 14'!$D$24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39668134703522E-2"/>
                  <c:y val="-3.374872353174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5985586547444281E-2"/>
                  <c:y val="4.60176722282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52084167447E-2"/>
                  <c:y val="-4.206665485142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4.5197740112994433E-2"/>
                  <c:y val="-3.858520900321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1.1299435028248588E-2"/>
                  <c:y val="-3.4297963558413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iulie 2016</c:v>
                </c:pt>
                <c:pt idx="1">
                  <c:v>Ianuarie - iulie 2017</c:v>
                </c:pt>
                <c:pt idx="2">
                  <c:v>Ianuarie - iulie 2018</c:v>
                </c:pt>
                <c:pt idx="3">
                  <c:v>Ianuarie - iulie 2019</c:v>
                </c:pt>
                <c:pt idx="4">
                  <c:v>Ianuarie - iulie 2020</c:v>
                </c:pt>
                <c:pt idx="5">
                  <c:v>Ianuarie - iulie 2021</c:v>
                </c:pt>
              </c:strCache>
            </c:strRef>
          </c:cat>
          <c:val>
            <c:numRef>
              <c:f>'Figura 14'!$D$25:$D$30</c:f>
              <c:numCache>
                <c:formatCode>0,0</c:formatCode>
                <c:ptCount val="6"/>
                <c:pt idx="0">
                  <c:v>-1111.5</c:v>
                </c:pt>
                <c:pt idx="1">
                  <c:v>-1358.5</c:v>
                </c:pt>
                <c:pt idx="2">
                  <c:v>-1689.3</c:v>
                </c:pt>
                <c:pt idx="3">
                  <c:v>-1726</c:v>
                </c:pt>
                <c:pt idx="4">
                  <c:v>-1529</c:v>
                </c:pt>
                <c:pt idx="5">
                  <c:v>-2255.8000000000002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79776"/>
        <c:axId val="177280336"/>
      </c:lineChart>
      <c:catAx>
        <c:axId val="17727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280336"/>
        <c:crosses val="autoZero"/>
        <c:auto val="1"/>
        <c:lblAlgn val="ctr"/>
        <c:lblOffset val="100"/>
        <c:noMultiLvlLbl val="0"/>
      </c:catAx>
      <c:valAx>
        <c:axId val="17728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27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30183048824324"/>
          <c:y val="5.8729302904933507E-2"/>
          <c:w val="0.88713486986001755"/>
          <c:h val="0.69334223052626898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807130697810057E-2"/>
                  <c:y val="-3.7584613398735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1F-42EE-A2B2-FEA84074E739}"/>
                </c:ext>
              </c:extLst>
            </c:dLbl>
            <c:dLbl>
              <c:idx val="1"/>
              <c:layout>
                <c:manualLayout>
                  <c:x val="-1.8303254728817813E-2"/>
                  <c:y val="3.2360741792521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1F-42EE-A2B2-FEA84074E739}"/>
                </c:ext>
              </c:extLst>
            </c:dLbl>
            <c:dLbl>
              <c:idx val="3"/>
              <c:layout>
                <c:manualLayout>
                  <c:x val="-2.9974160206718347E-2"/>
                  <c:y val="4.54754958908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1F-42EE-A2B2-FEA84074E739}"/>
                </c:ext>
              </c:extLst>
            </c:dLbl>
            <c:dLbl>
              <c:idx val="4"/>
              <c:layout>
                <c:manualLayout>
                  <c:x val="-2.9974160206718378E-2"/>
                  <c:y val="-3.7584613398734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1F-42EE-A2B2-FEA84074E739}"/>
                </c:ext>
              </c:extLst>
            </c:dLbl>
            <c:dLbl>
              <c:idx val="5"/>
              <c:layout>
                <c:manualLayout>
                  <c:x val="-2.9974160206718347E-2"/>
                  <c:y val="-3.3213028699281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1F-42EE-A2B2-FEA84074E739}"/>
                </c:ext>
              </c:extLst>
            </c:dLbl>
            <c:dLbl>
              <c:idx val="6"/>
              <c:layout>
                <c:manualLayout>
                  <c:x val="-4.2420395125028008E-2"/>
                  <c:y val="-3.3213028699281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1F-42EE-A2B2-FEA84074E739}"/>
                </c:ext>
              </c:extLst>
            </c:dLbl>
            <c:dLbl>
              <c:idx val="7"/>
              <c:layout>
                <c:manualLayout>
                  <c:x val="-2.6528854435831181E-2"/>
                  <c:y val="3.673232649197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1F-42EE-A2B2-FEA84074E739}"/>
                </c:ext>
              </c:extLst>
            </c:dLbl>
            <c:dLbl>
              <c:idx val="8"/>
              <c:layout>
                <c:manualLayout>
                  <c:x val="-1.6580601843374291E-2"/>
                  <c:y val="-3.7584613398735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1F-42EE-A2B2-FEA84074E739}"/>
                </c:ext>
              </c:extLst>
            </c:dLbl>
            <c:dLbl>
              <c:idx val="9"/>
              <c:layout>
                <c:manualLayout>
                  <c:x val="-2.0025907614261394E-2"/>
                  <c:y val="-2.0098274600920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1F-42EE-A2B2-FEA84074E739}"/>
                </c:ext>
              </c:extLst>
            </c:dLbl>
            <c:dLbl>
              <c:idx val="10"/>
              <c:layout>
                <c:manualLayout>
                  <c:x val="-2.9974160206718347E-2"/>
                  <c:y val="-4.1956198098188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1F-42EE-A2B2-FEA84074E739}"/>
                </c:ext>
              </c:extLst>
            </c:dLbl>
            <c:dLbl>
              <c:idx val="11"/>
              <c:layout>
                <c:manualLayout>
                  <c:x val="-2.9974160206718409E-2"/>
                  <c:y val="2.7989157093068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1F-42EE-A2B2-FEA84074E739}"/>
                </c:ext>
              </c:extLst>
            </c:dLbl>
            <c:dLbl>
              <c:idx val="12"/>
              <c:layout>
                <c:manualLayout>
                  <c:x val="-2.8639172041479311E-2"/>
                  <c:y val="-3.3213028699281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1F-42EE-A2B2-FEA84074E739}"/>
                </c:ext>
              </c:extLst>
            </c:dLbl>
            <c:dLbl>
              <c:idx val="13"/>
              <c:layout>
                <c:manualLayout>
                  <c:x val="-2.1748560499705041E-2"/>
                  <c:y val="-4.1956198098188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1F-42EE-A2B2-FEA84074E739}"/>
                </c:ext>
              </c:extLst>
            </c:dLbl>
            <c:dLbl>
              <c:idx val="14"/>
              <c:layout>
                <c:manualLayout>
                  <c:x val="-1.6192937123169618E-2"/>
                  <c:y val="-2.8841443999827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1F-42EE-A2B2-FEA84074E739}"/>
                </c:ext>
              </c:extLst>
            </c:dLbl>
            <c:dLbl>
              <c:idx val="15"/>
              <c:layout>
                <c:manualLayout>
                  <c:x val="-2.4806201550387597E-2"/>
                  <c:y val="-3.8858668090217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1F-42EE-A2B2-FEA84074E739}"/>
                </c:ext>
              </c:extLst>
            </c:dLbl>
            <c:dLbl>
              <c:idx val="16"/>
              <c:layout>
                <c:manualLayout>
                  <c:x val="-5.2756312437689475E-2"/>
                  <c:y val="-3.3213028699281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1F-42EE-A2B2-FEA84074E739}"/>
                </c:ext>
              </c:extLst>
            </c:dLbl>
            <c:dLbl>
              <c:idx val="17"/>
              <c:layout>
                <c:manualLayout>
                  <c:x val="-3.3807130697810057E-2"/>
                  <c:y val="-4.1956198098188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1F-42EE-A2B2-FEA84074E739}"/>
                </c:ext>
              </c:extLst>
            </c:dLbl>
            <c:dLbl>
              <c:idx val="18"/>
              <c:layout>
                <c:manualLayout>
                  <c:x val="-1.3135296072487063E-2"/>
                  <c:y val="-2.70047599982205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1F-42EE-A2B2-FEA84074E739}"/>
                </c:ext>
              </c:extLst>
            </c:dLbl>
            <c:dLbl>
              <c:idx val="19"/>
              <c:layout>
                <c:manualLayout>
                  <c:x val="-2.4806201550387597E-2"/>
                  <c:y val="2.7989157093068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51F-42EE-A2B2-FEA84074E739}"/>
                </c:ext>
              </c:extLst>
            </c:dLbl>
            <c:dLbl>
              <c:idx val="20"/>
              <c:layout>
                <c:manualLayout>
                  <c:x val="-4.0697742239584396E-2"/>
                  <c:y val="-3.7584613398734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51F-42EE-A2B2-FEA84074E739}"/>
                </c:ext>
              </c:extLst>
            </c:dLbl>
            <c:dLbl>
              <c:idx val="21"/>
              <c:layout>
                <c:manualLayout>
                  <c:x val="-2.1748560499704979E-2"/>
                  <c:y val="-3.3213028699281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51F-42EE-A2B2-FEA84074E739}"/>
                </c:ext>
              </c:extLst>
            </c:dLbl>
            <c:dLbl>
              <c:idx val="22"/>
              <c:layout>
                <c:manualLayout>
                  <c:x val="-3.208447781236648E-2"/>
                  <c:y val="-5.069936749709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51F-42EE-A2B2-FEA84074E739}"/>
                </c:ext>
              </c:extLst>
            </c:dLbl>
            <c:dLbl>
              <c:idx val="23"/>
              <c:layout>
                <c:manualLayout>
                  <c:x val="-2.8251507321274762E-2"/>
                  <c:y val="3.673232649197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51F-42EE-A2B2-FEA84074E739}"/>
                </c:ext>
              </c:extLst>
            </c:dLbl>
            <c:dLbl>
              <c:idx val="24"/>
              <c:layout>
                <c:manualLayout>
                  <c:x val="-2.9974160206718472E-2"/>
                  <c:y val="-3.7584613398735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51F-42EE-A2B2-FEA84074E739}"/>
                </c:ext>
              </c:extLst>
            </c:dLbl>
            <c:dLbl>
              <c:idx val="25"/>
              <c:layout>
                <c:manualLayout>
                  <c:x val="-5.6201618208576644E-2"/>
                  <c:y val="-2.44698593003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51F-42EE-A2B2-FEA84074E739}"/>
                </c:ext>
              </c:extLst>
            </c:dLbl>
            <c:dLbl>
              <c:idx val="26"/>
              <c:layout>
                <c:manualLayout>
                  <c:x val="-1.141264318704348E-2"/>
                  <c:y val="1.502273232795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51F-42EE-A2B2-FEA84074E739}"/>
                </c:ext>
              </c:extLst>
            </c:dLbl>
            <c:dLbl>
              <c:idx val="27"/>
              <c:layout>
                <c:manualLayout>
                  <c:x val="-2.9974160206718472E-2"/>
                  <c:y val="4.9847080590336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51F-42EE-A2B2-FEA84074E739}"/>
                </c:ext>
              </c:extLst>
            </c:dLbl>
            <c:dLbl>
              <c:idx val="28"/>
              <c:layout>
                <c:manualLayout>
                  <c:x val="-9.3023255813954753E-3"/>
                  <c:y val="1.4874402994707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51F-42EE-A2B2-FEA84074E739}"/>
                </c:ext>
              </c:extLst>
            </c:dLbl>
            <c:dLbl>
              <c:idx val="29"/>
              <c:layout>
                <c:manualLayout>
                  <c:x val="-9.5614017240105683E-4"/>
                  <c:y val="-7.13163396948271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51F-42EE-A2B2-FEA84074E739}"/>
                </c:ext>
              </c:extLst>
            </c:dLbl>
            <c:dLbl>
              <c:idx val="30"/>
              <c:layout>
                <c:manualLayout>
                  <c:x val="0"/>
                  <c:y val="4.1103911191428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51F-42EE-A2B2-FEA84074E7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2'!$B$22:$AF$23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2'!$B$24:$AF$24</c:f>
              <c:numCache>
                <c:formatCode>#\ ##0,0</c:formatCode>
                <c:ptCount val="31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>
                  <c:v>100.8184202333199</c:v>
                </c:pt>
                <c:pt idx="19">
                  <c:v>78.376764810035453</c:v>
                </c:pt>
                <c:pt idx="20">
                  <c:v>129.49769232961904</c:v>
                </c:pt>
                <c:pt idx="21">
                  <c:v>117.47585360993436</c:v>
                </c:pt>
                <c:pt idx="22">
                  <c:v>105.08585699580438</c:v>
                </c:pt>
                <c:pt idx="23">
                  <c:v>83.287463510424814</c:v>
                </c:pt>
                <c:pt idx="24">
                  <c:v>90.924906043100663</c:v>
                </c:pt>
                <c:pt idx="25">
                  <c:v>114.41186008293316</c:v>
                </c:pt>
                <c:pt idx="26">
                  <c:v>114.18675061706691</c:v>
                </c:pt>
                <c:pt idx="27">
                  <c:v>84.198294032010949</c:v>
                </c:pt>
                <c:pt idx="28">
                  <c:v>92.410830860406648</c:v>
                </c:pt>
                <c:pt idx="29" formatCode="0,0">
                  <c:v>112.44894094348292</c:v>
                </c:pt>
                <c:pt idx="30">
                  <c:v>106.21228910733285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807130697810057E-2"/>
                  <c:y val="3.673232649197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51F-42EE-A2B2-FEA84074E739}"/>
                </c:ext>
              </c:extLst>
            </c:dLbl>
            <c:dLbl>
              <c:idx val="2"/>
              <c:layout>
                <c:manualLayout>
                  <c:x val="-1.3135296072487063E-2"/>
                  <c:y val="2.7989157093068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51F-42EE-A2B2-FEA84074E739}"/>
                </c:ext>
              </c:extLst>
            </c:dLbl>
            <c:dLbl>
              <c:idx val="3"/>
              <c:layout>
                <c:manualLayout>
                  <c:x val="-2.0025907614261425E-2"/>
                  <c:y val="-3.7584613398735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51F-42EE-A2B2-FEA84074E739}"/>
                </c:ext>
              </c:extLst>
            </c:dLbl>
            <c:dLbl>
              <c:idx val="4"/>
              <c:layout>
                <c:manualLayout>
                  <c:x val="-3.1696813092161928E-2"/>
                  <c:y val="3.673232649197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51F-42EE-A2B2-FEA84074E739}"/>
                </c:ext>
              </c:extLst>
            </c:dLbl>
            <c:dLbl>
              <c:idx val="5"/>
              <c:layout>
                <c:manualLayout>
                  <c:x val="-2.6528854435831212E-2"/>
                  <c:y val="4.1103911191428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51F-42EE-A2B2-FEA84074E739}"/>
                </c:ext>
              </c:extLst>
            </c:dLbl>
            <c:dLbl>
              <c:idx val="6"/>
              <c:layout>
                <c:manualLayout>
                  <c:x val="-3.3807130697810092E-2"/>
                  <c:y val="3.673232649197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51F-42EE-A2B2-FEA84074E739}"/>
                </c:ext>
              </c:extLst>
            </c:dLbl>
            <c:dLbl>
              <c:idx val="7"/>
              <c:layout>
                <c:manualLayout>
                  <c:x val="-9.3023255813953487E-3"/>
                  <c:y val="-1.5726689901467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51F-42EE-A2B2-FEA84074E739}"/>
                </c:ext>
              </c:extLst>
            </c:dLbl>
            <c:dLbl>
              <c:idx val="8"/>
              <c:layout>
                <c:manualLayout>
                  <c:x val="-5.9646923979463806E-2"/>
                  <c:y val="1.4874402994707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51F-42EE-A2B2-FEA84074E739}"/>
                </c:ext>
              </c:extLst>
            </c:dLbl>
            <c:dLbl>
              <c:idx val="9"/>
              <c:layout>
                <c:manualLayout>
                  <c:x val="-3.3807130697810127E-2"/>
                  <c:y val="3.2360741792521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51F-42EE-A2B2-FEA84074E739}"/>
                </c:ext>
              </c:extLst>
            </c:dLbl>
            <c:dLbl>
              <c:idx val="10"/>
              <c:layout>
                <c:manualLayout>
                  <c:x val="-2.3083548664944015E-2"/>
                  <c:y val="3.2360741792521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51F-42EE-A2B2-FEA84074E739}"/>
                </c:ext>
              </c:extLst>
            </c:dLbl>
            <c:dLbl>
              <c:idx val="11"/>
              <c:layout>
                <c:manualLayout>
                  <c:x val="-2.6528854435831244E-2"/>
                  <c:y val="-2.44698593003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51F-42EE-A2B2-FEA84074E739}"/>
                </c:ext>
              </c:extLst>
            </c:dLbl>
            <c:dLbl>
              <c:idx val="12"/>
              <c:layout>
                <c:manualLayout>
                  <c:x val="-2.9974160206718409E-2"/>
                  <c:y val="2.7989157093068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51F-42EE-A2B2-FEA84074E739}"/>
                </c:ext>
              </c:extLst>
            </c:dLbl>
            <c:dLbl>
              <c:idx val="13"/>
              <c:layout>
                <c:manualLayout>
                  <c:x val="-9.6899903015998969E-3"/>
                  <c:y val="-2.44698593003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51F-42EE-A2B2-FEA84074E739}"/>
                </c:ext>
              </c:extLst>
            </c:dLbl>
            <c:dLbl>
              <c:idx val="14"/>
              <c:layout>
                <c:manualLayout>
                  <c:x val="-4.7200689061154114E-2"/>
                  <c:y val="3.673232649197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51F-42EE-A2B2-FEA84074E739}"/>
                </c:ext>
              </c:extLst>
            </c:dLbl>
            <c:dLbl>
              <c:idx val="15"/>
              <c:layout>
                <c:manualLayout>
                  <c:x val="-2.4806201550387659E-2"/>
                  <c:y val="2.7989157093068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51F-42EE-A2B2-FEA84074E739}"/>
                </c:ext>
              </c:extLst>
            </c:dLbl>
            <c:dLbl>
              <c:idx val="16"/>
              <c:layout>
                <c:manualLayout>
                  <c:x val="-1.2747631352282515E-2"/>
                  <c:y val="1.4874402994707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51F-42EE-A2B2-FEA84074E739}"/>
                </c:ext>
              </c:extLst>
            </c:dLbl>
            <c:dLbl>
              <c:idx val="17"/>
              <c:layout>
                <c:manualLayout>
                  <c:x val="-3.6864771748492682E-2"/>
                  <c:y val="-3.7584613398734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51F-42EE-A2B2-FEA84074E739}"/>
                </c:ext>
              </c:extLst>
            </c:dLbl>
            <c:dLbl>
              <c:idx val="18"/>
              <c:layout>
                <c:manualLayout>
                  <c:x val="-3.5142118863049097E-2"/>
                  <c:y val="2.8937942079273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51F-42EE-A2B2-FEA84074E739}"/>
                </c:ext>
              </c:extLst>
            </c:dLbl>
            <c:dLbl>
              <c:idx val="19"/>
              <c:layout>
                <c:manualLayout>
                  <c:x val="-2.8251507321274762E-2"/>
                  <c:y val="-4.6327782797642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51F-42EE-A2B2-FEA84074E739}"/>
                </c:ext>
              </c:extLst>
            </c:dLbl>
            <c:dLbl>
              <c:idx val="20"/>
              <c:layout>
                <c:manualLayout>
                  <c:x val="-1.9638242894056846E-2"/>
                  <c:y val="3.2360741792521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51F-42EE-A2B2-FEA84074E739}"/>
                </c:ext>
              </c:extLst>
            </c:dLbl>
            <c:dLbl>
              <c:idx val="21"/>
              <c:layout>
                <c:manualLayout>
                  <c:x val="-4.2032730404823554E-2"/>
                  <c:y val="-2.8841443999827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51F-42EE-A2B2-FEA84074E739}"/>
                </c:ext>
              </c:extLst>
            </c:dLbl>
            <c:dLbl>
              <c:idx val="22"/>
              <c:layout>
                <c:manualLayout>
                  <c:x val="-3.1696813092161928E-2"/>
                  <c:y val="3.2360741792521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51F-42EE-A2B2-FEA84074E739}"/>
                </c:ext>
              </c:extLst>
            </c:dLbl>
            <c:dLbl>
              <c:idx val="23"/>
              <c:layout>
                <c:manualLayout>
                  <c:x val="-3.0361824926922895E-2"/>
                  <c:y val="-3.350931980960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51F-42EE-A2B2-FEA84074E739}"/>
                </c:ext>
              </c:extLst>
            </c:dLbl>
            <c:dLbl>
              <c:idx val="24"/>
              <c:layout>
                <c:manualLayout>
                  <c:x val="-1.7915590008613265E-2"/>
                  <c:y val="3.2360741792521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51F-42EE-A2B2-FEA84074E739}"/>
                </c:ext>
              </c:extLst>
            </c:dLbl>
            <c:dLbl>
              <c:idx val="25"/>
              <c:layout>
                <c:manualLayout>
                  <c:x val="-9.3023255813954753E-3"/>
                  <c:y val="1.4874402994707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51F-42EE-A2B2-FEA84074E739}"/>
                </c:ext>
              </c:extLst>
            </c:dLbl>
            <c:dLbl>
              <c:idx val="26"/>
              <c:layout>
                <c:manualLayout>
                  <c:x val="-5.2756312437689475E-2"/>
                  <c:y val="-3.3213028699281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51F-42EE-A2B2-FEA84074E739}"/>
                </c:ext>
              </c:extLst>
            </c:dLbl>
            <c:dLbl>
              <c:idx val="27"/>
              <c:layout>
                <c:manualLayout>
                  <c:x val="-3.3807130697810057E-2"/>
                  <c:y val="-2.8841443999827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51F-42EE-A2B2-FEA84074E739}"/>
                </c:ext>
              </c:extLst>
            </c:dLbl>
            <c:dLbl>
              <c:idx val="28"/>
              <c:layout>
                <c:manualLayout>
                  <c:x val="-2.3471213385148564E-2"/>
                  <c:y val="-3.9807464744873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51F-42EE-A2B2-FEA84074E739}"/>
                </c:ext>
              </c:extLst>
            </c:dLbl>
            <c:dLbl>
              <c:idx val="29"/>
              <c:layout>
                <c:manualLayout>
                  <c:x val="-4.9190420964821256E-2"/>
                  <c:y val="7.61315005115885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51F-42EE-A2B2-FEA84074E739}"/>
                </c:ext>
              </c:extLst>
            </c:dLbl>
            <c:dLbl>
              <c:idx val="30"/>
              <c:layout>
                <c:manualLayout>
                  <c:x val="0"/>
                  <c:y val="-3.7140086302771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51F-42EE-A2B2-FEA84074E7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2'!$B$22:$AF$23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2'!$B$25:$AF$25</c:f>
              <c:numCache>
                <c:formatCode>#\ ##0,0</c:formatCode>
                <c:ptCount val="31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93.752330261178145</c:v>
                </c:pt>
                <c:pt idx="18">
                  <c:v>86.811663105059509</c:v>
                </c:pt>
                <c:pt idx="19">
                  <c:v>79.643812518387932</c:v>
                </c:pt>
                <c:pt idx="20">
                  <c:v>88.887920831852767</c:v>
                </c:pt>
                <c:pt idx="21">
                  <c:v>92.923464078044901</c:v>
                </c:pt>
                <c:pt idx="22">
                  <c:v>98.30519698859753</c:v>
                </c:pt>
                <c:pt idx="23">
                  <c:v>99.977310656379856</c:v>
                </c:pt>
                <c:pt idx="24">
                  <c:v>90.415405658705879</c:v>
                </c:pt>
                <c:pt idx="25">
                  <c:v>92.544788099159774</c:v>
                </c:pt>
                <c:pt idx="26">
                  <c:v>123.31403981805084</c:v>
                </c:pt>
                <c:pt idx="27">
                  <c:v>145.65539382086087</c:v>
                </c:pt>
                <c:pt idx="28">
                  <c:v>129.54365556539327</c:v>
                </c:pt>
                <c:pt idx="29" formatCode="0,0">
                  <c:v>119.64659332465637</c:v>
                </c:pt>
                <c:pt idx="30">
                  <c:v>126.04778503269965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514336"/>
        <c:axId val="172514896"/>
      </c:lineChart>
      <c:catAx>
        <c:axId val="1725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514896"/>
        <c:crossesAt val="50"/>
        <c:auto val="0"/>
        <c:lblAlgn val="ctr"/>
        <c:lblOffset val="100"/>
        <c:noMultiLvlLbl val="0"/>
      </c:catAx>
      <c:valAx>
        <c:axId val="172514896"/>
        <c:scaling>
          <c:orientation val="minMax"/>
          <c:max val="17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51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05995053844755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 - iulie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3'!$B$23:$B$27</c:f>
              <c:numCache>
                <c:formatCode>#\ ##0,0</c:formatCode>
                <c:ptCount val="5"/>
                <c:pt idx="0">
                  <c:v>6.1</c:v>
                </c:pt>
                <c:pt idx="1">
                  <c:v>1.3</c:v>
                </c:pt>
                <c:pt idx="2">
                  <c:v>91.4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 - iulie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3'!$C$23:$C$27</c:f>
              <c:numCache>
                <c:formatCode>#\ ##0,0</c:formatCode>
                <c:ptCount val="5"/>
                <c:pt idx="0">
                  <c:v>8.6999999999999993</c:v>
                </c:pt>
                <c:pt idx="1">
                  <c:v>3.7</c:v>
                </c:pt>
                <c:pt idx="2">
                  <c:v>86.4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 - iulie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3'!$D$23:$D$27</c:f>
              <c:numCache>
                <c:formatCode>#\ ##0,0</c:formatCode>
                <c:ptCount val="5"/>
                <c:pt idx="0">
                  <c:v>7</c:v>
                </c:pt>
                <c:pt idx="1">
                  <c:v>4.4000000000000004</c:v>
                </c:pt>
                <c:pt idx="2">
                  <c:v>86.9</c:v>
                </c:pt>
                <c:pt idx="3">
                  <c:v>1.6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 - iulie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3'!$E$23:$E$27</c:f>
              <c:numCache>
                <c:formatCode>#\ ##0,0</c:formatCode>
                <c:ptCount val="5"/>
                <c:pt idx="0">
                  <c:v>7.1</c:v>
                </c:pt>
                <c:pt idx="1">
                  <c:v>3.2</c:v>
                </c:pt>
                <c:pt idx="2">
                  <c:v>87.4</c:v>
                </c:pt>
                <c:pt idx="3">
                  <c:v>2.2000000000000002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 - iulie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3'!$F$23:$F$27</c:f>
              <c:numCache>
                <c:formatCode>#\ ##0,0</c:formatCode>
                <c:ptCount val="5"/>
                <c:pt idx="0">
                  <c:v>7</c:v>
                </c:pt>
                <c:pt idx="1">
                  <c:v>1.9</c:v>
                </c:pt>
                <c:pt idx="2">
                  <c:v>88.2</c:v>
                </c:pt>
                <c:pt idx="3">
                  <c:v>2.8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 - iulie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3'!$G$23:$G$27</c:f>
              <c:numCache>
                <c:formatCode>#\ ##0,0</c:formatCode>
                <c:ptCount val="5"/>
                <c:pt idx="0">
                  <c:v>5.8</c:v>
                </c:pt>
                <c:pt idx="1">
                  <c:v>1.4</c:v>
                </c:pt>
                <c:pt idx="2">
                  <c:v>91.2</c:v>
                </c:pt>
                <c:pt idx="3">
                  <c:v>1.4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3259792"/>
        <c:axId val="173260352"/>
      </c:barChart>
      <c:catAx>
        <c:axId val="173259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260352"/>
        <c:crossesAt val="0"/>
        <c:auto val="1"/>
        <c:lblAlgn val="ctr"/>
        <c:lblOffset val="100"/>
        <c:noMultiLvlLbl val="0"/>
      </c:catAx>
      <c:valAx>
        <c:axId val="17326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259792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317179275242529"/>
          <c:y val="0.88995112137928867"/>
          <c:w val="0.89682824803149608"/>
          <c:h val="0.110048859277205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iulie 2016</c:v>
                </c:pt>
                <c:pt idx="1">
                  <c:v>Ianuarie - iulie 2017</c:v>
                </c:pt>
                <c:pt idx="2">
                  <c:v>Ianuarie - iulie 2018</c:v>
                </c:pt>
                <c:pt idx="3">
                  <c:v>Ianuarie - iulie 2019</c:v>
                </c:pt>
                <c:pt idx="4">
                  <c:v>Ianuarie - iulie 2020</c:v>
                </c:pt>
                <c:pt idx="5">
                  <c:v>Ianuarie - iulie 2021</c:v>
                </c:pt>
              </c:strCache>
            </c:strRef>
          </c:cat>
          <c:val>
            <c:numRef>
              <c:f>'Figura 4'!$B$21:$G$21</c:f>
              <c:numCache>
                <c:formatCode>#\ ##0,0</c:formatCode>
                <c:ptCount val="6"/>
                <c:pt idx="0">
                  <c:v>57.4</c:v>
                </c:pt>
                <c:pt idx="1">
                  <c:v>57.7</c:v>
                </c:pt>
                <c:pt idx="2">
                  <c:v>65.400000000000006</c:v>
                </c:pt>
                <c:pt idx="3">
                  <c:v>63.3</c:v>
                </c:pt>
                <c:pt idx="4">
                  <c:v>64.3</c:v>
                </c:pt>
                <c:pt idx="5">
                  <c:v>64.2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iulie 2016</c:v>
                </c:pt>
                <c:pt idx="1">
                  <c:v>Ianuarie - iulie 2017</c:v>
                </c:pt>
                <c:pt idx="2">
                  <c:v>Ianuarie - iulie 2018</c:v>
                </c:pt>
                <c:pt idx="3">
                  <c:v>Ianuarie - iulie 2019</c:v>
                </c:pt>
                <c:pt idx="4">
                  <c:v>Ianuarie - iulie 2020</c:v>
                </c:pt>
                <c:pt idx="5">
                  <c:v>Ianuarie - iulie 2021</c:v>
                </c:pt>
              </c:strCache>
            </c:strRef>
          </c:cat>
          <c:val>
            <c:numRef>
              <c:f>'Figura 4'!$B$22:$G$22</c:f>
              <c:numCache>
                <c:formatCode>#\ ##0,0</c:formatCode>
                <c:ptCount val="6"/>
                <c:pt idx="0">
                  <c:v>20.8</c:v>
                </c:pt>
                <c:pt idx="1">
                  <c:v>20.9</c:v>
                </c:pt>
                <c:pt idx="2">
                  <c:v>16</c:v>
                </c:pt>
                <c:pt idx="3">
                  <c:v>14.7</c:v>
                </c:pt>
                <c:pt idx="4">
                  <c:v>16.2</c:v>
                </c:pt>
                <c:pt idx="5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iulie 2016</c:v>
                </c:pt>
                <c:pt idx="1">
                  <c:v>Ianuarie - iulie 2017</c:v>
                </c:pt>
                <c:pt idx="2">
                  <c:v>Ianuarie - iulie 2018</c:v>
                </c:pt>
                <c:pt idx="3">
                  <c:v>Ianuarie - iulie 2019</c:v>
                </c:pt>
                <c:pt idx="4">
                  <c:v>Ianuarie - iulie 2020</c:v>
                </c:pt>
                <c:pt idx="5">
                  <c:v>Ianuarie - iulie 2021</c:v>
                </c:pt>
              </c:strCache>
            </c:strRef>
          </c:cat>
          <c:val>
            <c:numRef>
              <c:f>'Figura 4'!$B$23:$G$23</c:f>
              <c:numCache>
                <c:formatCode>#\ ##0,0</c:formatCode>
                <c:ptCount val="6"/>
                <c:pt idx="0">
                  <c:v>21.8</c:v>
                </c:pt>
                <c:pt idx="1">
                  <c:v>21.4</c:v>
                </c:pt>
                <c:pt idx="2">
                  <c:v>18.600000000000001</c:v>
                </c:pt>
                <c:pt idx="3">
                  <c:v>22</c:v>
                </c:pt>
                <c:pt idx="4">
                  <c:v>19.5</c:v>
                </c:pt>
                <c:pt idx="5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264272"/>
        <c:axId val="173264832"/>
      </c:barChart>
      <c:catAx>
        <c:axId val="1732642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264832"/>
        <c:crosses val="autoZero"/>
        <c:auto val="1"/>
        <c:lblAlgn val="ctr"/>
        <c:lblOffset val="100"/>
        <c:noMultiLvlLbl val="0"/>
      </c:catAx>
      <c:valAx>
        <c:axId val="17326483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264272"/>
        <c:crosses val="autoZero"/>
        <c:crossBetween val="between"/>
        <c:majorUnit val="2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3755354110147993"/>
          <c:w val="1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9043102615005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5'!$B$23</c:f>
              <c:strCache>
                <c:ptCount val="1"/>
                <c:pt idx="0">
                  <c:v> Ianuarie - iulie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Elveţia</c:v>
                </c:pt>
                <c:pt idx="11">
                  <c:v>Ungaria</c:v>
                </c:pt>
                <c:pt idx="12">
                  <c:v>Bulgaria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Portugalia</c:v>
                </c:pt>
                <c:pt idx="17">
                  <c:v>Grecia</c:v>
                </c:pt>
                <c:pt idx="18">
                  <c:v>Liban</c:v>
                </c:pt>
              </c:strCache>
            </c:strRef>
          </c:cat>
          <c:val>
            <c:numRef>
              <c:f>'Figura 5'!$B$24:$B$42</c:f>
              <c:numCache>
                <c:formatCode>#\ ##0,0</c:formatCode>
                <c:ptCount val="19"/>
                <c:pt idx="0">
                  <c:v>24.182965097726115</c:v>
                </c:pt>
                <c:pt idx="1">
                  <c:v>6.3050636443085191</c:v>
                </c:pt>
                <c:pt idx="2">
                  <c:v>11.070015040513464</c:v>
                </c:pt>
                <c:pt idx="3">
                  <c:v>3.7003062300463947</c:v>
                </c:pt>
                <c:pt idx="4">
                  <c:v>10.093420136314579</c:v>
                </c:pt>
                <c:pt idx="5">
                  <c:v>3.6130456061537366</c:v>
                </c:pt>
                <c:pt idx="6">
                  <c:v>1.5516188509981135</c:v>
                </c:pt>
                <c:pt idx="7">
                  <c:v>2.5751695323913801</c:v>
                </c:pt>
                <c:pt idx="8">
                  <c:v>5.8876492654614028</c:v>
                </c:pt>
                <c:pt idx="9">
                  <c:v>6.2643449756673961</c:v>
                </c:pt>
                <c:pt idx="10">
                  <c:v>1.3706224377226814</c:v>
                </c:pt>
                <c:pt idx="11">
                  <c:v>0.28747359034269437</c:v>
                </c:pt>
                <c:pt idx="12">
                  <c:v>3.0945596995716822</c:v>
                </c:pt>
                <c:pt idx="13">
                  <c:v>1.0171312575215503</c:v>
                </c:pt>
                <c:pt idx="14">
                  <c:v>2.4592965647104599</c:v>
                </c:pt>
                <c:pt idx="15">
                  <c:v>0.35518861594174428</c:v>
                </c:pt>
                <c:pt idx="16">
                  <c:v>2.6459091271885646E-2</c:v>
                </c:pt>
                <c:pt idx="17">
                  <c:v>1.0490639850467522</c:v>
                </c:pt>
                <c:pt idx="18">
                  <c:v>0.68008319644848658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5'!$C$23</c:f>
              <c:strCache>
                <c:ptCount val="1"/>
                <c:pt idx="0">
                  <c:v>Ianuarie - iulie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Elveţia</c:v>
                </c:pt>
                <c:pt idx="11">
                  <c:v>Ungaria</c:v>
                </c:pt>
                <c:pt idx="12">
                  <c:v>Bulgaria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Portugalia</c:v>
                </c:pt>
                <c:pt idx="17">
                  <c:v>Grecia</c:v>
                </c:pt>
                <c:pt idx="18">
                  <c:v>Liban</c:v>
                </c:pt>
              </c:strCache>
            </c:strRef>
          </c:cat>
          <c:val>
            <c:numRef>
              <c:f>'Figura 5'!$C$24:$C$42</c:f>
              <c:numCache>
                <c:formatCode>#\ ##0,0</c:formatCode>
                <c:ptCount val="19"/>
                <c:pt idx="0">
                  <c:v>24.593059714697837</c:v>
                </c:pt>
                <c:pt idx="1">
                  <c:v>6.7149111760081563</c:v>
                </c:pt>
                <c:pt idx="2">
                  <c:v>11.338758240070655</c:v>
                </c:pt>
                <c:pt idx="3">
                  <c:v>4.5064032153334024</c:v>
                </c:pt>
                <c:pt idx="4">
                  <c:v>9.079220333179574</c:v>
                </c:pt>
                <c:pt idx="5">
                  <c:v>3.2336284520844067</c:v>
                </c:pt>
                <c:pt idx="6">
                  <c:v>1.4050213588881337</c:v>
                </c:pt>
                <c:pt idx="7">
                  <c:v>2.890039830446312</c:v>
                </c:pt>
                <c:pt idx="8">
                  <c:v>5.3348342174997123</c:v>
                </c:pt>
                <c:pt idx="9">
                  <c:v>6.0838670956571441</c:v>
                </c:pt>
                <c:pt idx="10">
                  <c:v>1.1972309986003613</c:v>
                </c:pt>
                <c:pt idx="11">
                  <c:v>0.37841280440429026</c:v>
                </c:pt>
                <c:pt idx="12">
                  <c:v>3.6770557316007189</c:v>
                </c:pt>
                <c:pt idx="13">
                  <c:v>1.0664403400410252</c:v>
                </c:pt>
                <c:pt idx="14">
                  <c:v>1.6638582657765533</c:v>
                </c:pt>
                <c:pt idx="15">
                  <c:v>0.94924280153306562</c:v>
                </c:pt>
                <c:pt idx="16">
                  <c:v>5.4744147143814016E-3</c:v>
                </c:pt>
                <c:pt idx="17">
                  <c:v>1.0710374848232875</c:v>
                </c:pt>
                <c:pt idx="18">
                  <c:v>0.44709870262495272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5'!$D$23</c:f>
              <c:strCache>
                <c:ptCount val="1"/>
                <c:pt idx="0">
                  <c:v>Ianuarie - iulie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Elveţia</c:v>
                </c:pt>
                <c:pt idx="11">
                  <c:v>Ungaria</c:v>
                </c:pt>
                <c:pt idx="12">
                  <c:v>Bulgaria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Portugalia</c:v>
                </c:pt>
                <c:pt idx="17">
                  <c:v>Grecia</c:v>
                </c:pt>
                <c:pt idx="18">
                  <c:v>Liban</c:v>
                </c:pt>
              </c:strCache>
            </c:strRef>
          </c:cat>
          <c:val>
            <c:numRef>
              <c:f>'Figura 5'!$D$24:$D$42</c:f>
              <c:numCache>
                <c:formatCode>#\ ##0,0</c:formatCode>
                <c:ptCount val="19"/>
                <c:pt idx="0">
                  <c:v>26.872472305547735</c:v>
                </c:pt>
                <c:pt idx="1">
                  <c:v>8.4398803376368043</c:v>
                </c:pt>
                <c:pt idx="2">
                  <c:v>8.2933839290962847</c:v>
                </c:pt>
                <c:pt idx="3">
                  <c:v>3.5662386274862437</c:v>
                </c:pt>
                <c:pt idx="4">
                  <c:v>11.536351449623568</c:v>
                </c:pt>
                <c:pt idx="5">
                  <c:v>3.451664982715779</c:v>
                </c:pt>
                <c:pt idx="6">
                  <c:v>1.5593609099476284</c:v>
                </c:pt>
                <c:pt idx="7">
                  <c:v>3.0735407676657283</c:v>
                </c:pt>
                <c:pt idx="8">
                  <c:v>3.6303885236853968</c:v>
                </c:pt>
                <c:pt idx="9">
                  <c:v>3.2968740497763953</c:v>
                </c:pt>
                <c:pt idx="10">
                  <c:v>1.9648246088416306</c:v>
                </c:pt>
                <c:pt idx="11">
                  <c:v>0.28077341132540828</c:v>
                </c:pt>
                <c:pt idx="12">
                  <c:v>2.0870532105770465</c:v>
                </c:pt>
                <c:pt idx="13">
                  <c:v>1.4730003630817594</c:v>
                </c:pt>
                <c:pt idx="14">
                  <c:v>2.2034246484580611</c:v>
                </c:pt>
                <c:pt idx="15">
                  <c:v>1.1965791577408476</c:v>
                </c:pt>
                <c:pt idx="16">
                  <c:v>0.60824558419361452</c:v>
                </c:pt>
                <c:pt idx="17">
                  <c:v>1.3936418987589878</c:v>
                </c:pt>
                <c:pt idx="18">
                  <c:v>0.65552336011553913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5'!$E$23</c:f>
              <c:strCache>
                <c:ptCount val="1"/>
                <c:pt idx="0">
                  <c:v> Ianuarie - iulie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Elveţia</c:v>
                </c:pt>
                <c:pt idx="11">
                  <c:v>Ungaria</c:v>
                </c:pt>
                <c:pt idx="12">
                  <c:v>Bulgaria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Portugalia</c:v>
                </c:pt>
                <c:pt idx="17">
                  <c:v>Grecia</c:v>
                </c:pt>
                <c:pt idx="18">
                  <c:v>Liban</c:v>
                </c:pt>
              </c:strCache>
            </c:strRef>
          </c:cat>
          <c:val>
            <c:numRef>
              <c:f>'Figura 5'!$E$24:$E$42</c:f>
              <c:numCache>
                <c:formatCode>#\ ##0,0</c:formatCode>
                <c:ptCount val="19"/>
                <c:pt idx="0">
                  <c:v>28.339654713936053</c:v>
                </c:pt>
                <c:pt idx="1">
                  <c:v>8.8991969797915651</c:v>
                </c:pt>
                <c:pt idx="2">
                  <c:v>8.3455371888927647</c:v>
                </c:pt>
                <c:pt idx="3">
                  <c:v>7.928273389812067</c:v>
                </c:pt>
                <c:pt idx="4">
                  <c:v>10.15880922654417</c:v>
                </c:pt>
                <c:pt idx="5">
                  <c:v>3.848462772007212</c:v>
                </c:pt>
                <c:pt idx="6">
                  <c:v>1.8559372418014852</c:v>
                </c:pt>
                <c:pt idx="7">
                  <c:v>2.6651700811052557</c:v>
                </c:pt>
                <c:pt idx="8">
                  <c:v>2.9915419747831811</c:v>
                </c:pt>
                <c:pt idx="9">
                  <c:v>2.0492992359140105</c:v>
                </c:pt>
                <c:pt idx="10">
                  <c:v>2.7860919104707507</c:v>
                </c:pt>
                <c:pt idx="11">
                  <c:v>0.30571970106355101</c:v>
                </c:pt>
                <c:pt idx="12">
                  <c:v>1.4693781936786803</c:v>
                </c:pt>
                <c:pt idx="13">
                  <c:v>1.3999984455350385</c:v>
                </c:pt>
                <c:pt idx="14">
                  <c:v>1.3137020120692955</c:v>
                </c:pt>
                <c:pt idx="15">
                  <c:v>1.2714686680317258</c:v>
                </c:pt>
                <c:pt idx="16">
                  <c:v>4.9348723066791941E-3</c:v>
                </c:pt>
                <c:pt idx="17">
                  <c:v>0.99252836190945237</c:v>
                </c:pt>
                <c:pt idx="18">
                  <c:v>0.53327834596388701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5'!$F$23</c:f>
              <c:strCache>
                <c:ptCount val="1"/>
                <c:pt idx="0">
                  <c:v>Ianuarie - iulie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Elveţia</c:v>
                </c:pt>
                <c:pt idx="11">
                  <c:v>Ungaria</c:v>
                </c:pt>
                <c:pt idx="12">
                  <c:v>Bulgaria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Portugalia</c:v>
                </c:pt>
                <c:pt idx="17">
                  <c:v>Grecia</c:v>
                </c:pt>
                <c:pt idx="18">
                  <c:v>Liban</c:v>
                </c:pt>
              </c:strCache>
            </c:strRef>
          </c:cat>
          <c:val>
            <c:numRef>
              <c:f>'Figura 5'!$F$24:$F$42</c:f>
              <c:numCache>
                <c:formatCode>#\ ##0,0</c:formatCode>
                <c:ptCount val="19"/>
                <c:pt idx="0">
                  <c:v>26.226380047632823</c:v>
                </c:pt>
                <c:pt idx="1">
                  <c:v>8.9236759461760169</c:v>
                </c:pt>
                <c:pt idx="2">
                  <c:v>10.098886645130927</c:v>
                </c:pt>
                <c:pt idx="3">
                  <c:v>7.1100795658721054</c:v>
                </c:pt>
                <c:pt idx="4">
                  <c:v>9.1259850901446047</c:v>
                </c:pt>
                <c:pt idx="5">
                  <c:v>3.9693636099529672</c:v>
                </c:pt>
                <c:pt idx="6">
                  <c:v>3.4242560880337982</c:v>
                </c:pt>
                <c:pt idx="7">
                  <c:v>2.4766863063813234</c:v>
                </c:pt>
                <c:pt idx="8">
                  <c:v>2.791246954894365</c:v>
                </c:pt>
                <c:pt idx="9">
                  <c:v>1.6301561421031567</c:v>
                </c:pt>
                <c:pt idx="10">
                  <c:v>3.0445753213974447</c:v>
                </c:pt>
                <c:pt idx="11">
                  <c:v>0.85206581842130735</c:v>
                </c:pt>
                <c:pt idx="12">
                  <c:v>1.5388765680513723</c:v>
                </c:pt>
                <c:pt idx="13">
                  <c:v>1.5058452596223515</c:v>
                </c:pt>
                <c:pt idx="14">
                  <c:v>1.4903012720700635</c:v>
                </c:pt>
                <c:pt idx="15">
                  <c:v>1.6683461632138963</c:v>
                </c:pt>
                <c:pt idx="16">
                  <c:v>0.65831814746078687</c:v>
                </c:pt>
                <c:pt idx="17">
                  <c:v>1.6704803344796177</c:v>
                </c:pt>
                <c:pt idx="18">
                  <c:v>0.69889167744668512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5'!$G$23</c:f>
              <c:strCache>
                <c:ptCount val="1"/>
                <c:pt idx="0">
                  <c:v>Ianuarie - iulie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Elveţia</c:v>
                </c:pt>
                <c:pt idx="11">
                  <c:v>Ungaria</c:v>
                </c:pt>
                <c:pt idx="12">
                  <c:v>Bulgaria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Portugalia</c:v>
                </c:pt>
                <c:pt idx="17">
                  <c:v>Grecia</c:v>
                </c:pt>
                <c:pt idx="18">
                  <c:v>Liban</c:v>
                </c:pt>
              </c:strCache>
            </c:strRef>
          </c:cat>
          <c:val>
            <c:numRef>
              <c:f>'Figura 5'!$G$24:$G$42</c:f>
              <c:numCache>
                <c:formatCode>#\ ##0,0</c:formatCode>
                <c:ptCount val="19"/>
                <c:pt idx="0">
                  <c:v>27.902006772234305</c:v>
                </c:pt>
                <c:pt idx="1">
                  <c:v>9.8669530658368103</c:v>
                </c:pt>
                <c:pt idx="2">
                  <c:v>9.5363655916662537</c:v>
                </c:pt>
                <c:pt idx="3">
                  <c:v>8.60301724134934</c:v>
                </c:pt>
                <c:pt idx="4">
                  <c:v>7.5582268660216974</c:v>
                </c:pt>
                <c:pt idx="5">
                  <c:v>3.8369471521068119</c:v>
                </c:pt>
                <c:pt idx="6">
                  <c:v>3.1732994260992244</c:v>
                </c:pt>
                <c:pt idx="7">
                  <c:v>2.7740664665328958</c:v>
                </c:pt>
                <c:pt idx="8">
                  <c:v>2.2316380536693998</c:v>
                </c:pt>
                <c:pt idx="9">
                  <c:v>2.1112701480770668</c:v>
                </c:pt>
                <c:pt idx="10">
                  <c:v>1.7271000737722093</c:v>
                </c:pt>
                <c:pt idx="11">
                  <c:v>1.4568779460093848</c:v>
                </c:pt>
                <c:pt idx="12">
                  <c:v>1.3779251466457123</c:v>
                </c:pt>
                <c:pt idx="13">
                  <c:v>1.3667254183614985</c:v>
                </c:pt>
                <c:pt idx="14">
                  <c:v>1.3004034319165447</c:v>
                </c:pt>
                <c:pt idx="15">
                  <c:v>1.2349847917877597</c:v>
                </c:pt>
                <c:pt idx="16">
                  <c:v>1.0273139448875712</c:v>
                </c:pt>
                <c:pt idx="17">
                  <c:v>0.97320752071411498</c:v>
                </c:pt>
                <c:pt idx="18">
                  <c:v>0.92269255866216682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654576"/>
        <c:axId val="173655136"/>
      </c:barChart>
      <c:catAx>
        <c:axId val="17365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655136"/>
        <c:crosses val="autoZero"/>
        <c:auto val="1"/>
        <c:lblAlgn val="ctr"/>
        <c:lblOffset val="100"/>
        <c:noMultiLvlLbl val="0"/>
      </c:catAx>
      <c:valAx>
        <c:axId val="17365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65457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367639180296727"/>
          <c:y val="0.87016811283858642"/>
          <c:w val="0.74175126090956245"/>
          <c:h val="0.12001814220814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</a:rPr>
              <a:t>Ianuarie -</a:t>
            </a:r>
            <a:r>
              <a:rPr lang="en-US" sz="800" b="1">
                <a:solidFill>
                  <a:sysClr val="windowText" lastClr="000000"/>
                </a:solidFill>
              </a:rPr>
              <a:t>iulie </a:t>
            </a:r>
            <a:r>
              <a:rPr lang="ro-RO" sz="800" b="1">
                <a:solidFill>
                  <a:sysClr val="windowText" lastClr="000000"/>
                </a:solidFill>
              </a:rPr>
              <a:t> 2020</a:t>
            </a:r>
            <a:endParaRPr lang="en-US" sz="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4070140771595914"/>
          <c:y val="1.6647170760575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82871867027"/>
          <c:y val="0.14671789654880885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6'!$B$23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Lbls>
            <c:dLbl>
              <c:idx val="0"/>
              <c:layout>
                <c:manualLayout>
                  <c:x val="-3.4928079402968361E-2"/>
                  <c:y val="1.06590154850559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79673877818786"/>
                      <c:h val="0.163458273448100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1.2612579440094166E-2"/>
                  <c:y val="-0.127599598299548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40117862625661"/>
                      <c:h val="0.17004621897010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4.9481395102558515E-2"/>
                  <c:y val="-0.131078797737056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9854074844418"/>
                      <c:h val="0.212265436517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2.2747315682548803E-2"/>
                  <c:y val="-5.2847921448028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2705888179"/>
                      <c:h val="0.158395503592353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9.4216316852315976E-2"/>
                  <c:y val="2.56445697772198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9142868335488"/>
                      <c:h val="0.17125897724322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6.1901802853452884E-2"/>
                  <c:y val="1.1242965796446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89304157963768"/>
                      <c:h val="0.159204683994750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6"/>
              <c:layout>
                <c:manualLayout>
                  <c:x val="6.2884829706677894E-4"/>
                  <c:y val="-9.1825717687268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013358404826"/>
                      <c:h val="0.189049830309672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7"/>
              <c:layout>
                <c:manualLayout>
                  <c:x val="1.3915898346924501E-2"/>
                  <c:y val="-6.96428883179460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39718729188702"/>
                      <c:h val="0.245371636237777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-1.7709714899973927E-2"/>
                  <c:y val="9.21772330319783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52575704152"/>
                      <c:h val="0.22200301885341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6'!$B$24:$B$32</c:f>
              <c:numCache>
                <c:formatCode>0,0</c:formatCode>
                <c:ptCount val="9"/>
                <c:pt idx="0">
                  <c:v>25.8</c:v>
                </c:pt>
                <c:pt idx="1">
                  <c:v>7.3</c:v>
                </c:pt>
                <c:pt idx="2">
                  <c:v>8.9</c:v>
                </c:pt>
                <c:pt idx="3">
                  <c:v>0.2</c:v>
                </c:pt>
                <c:pt idx="4">
                  <c:v>5</c:v>
                </c:pt>
                <c:pt idx="5">
                  <c:v>5.2</c:v>
                </c:pt>
                <c:pt idx="6">
                  <c:v>6.7</c:v>
                </c:pt>
                <c:pt idx="7">
                  <c:v>20.8</c:v>
                </c:pt>
                <c:pt idx="8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iulie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  <a:endPara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015160914496675"/>
          <c:y val="1.5419444306384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21447700897249"/>
          <c:y val="0.17441150672618744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6'!$B$34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Lbls>
            <c:dLbl>
              <c:idx val="0"/>
              <c:layout>
                <c:manualLayout>
                  <c:x val="-4.7679749036061495E-2"/>
                  <c:y val="3.7833556286150732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544988248205667"/>
                      <c:h val="0.157936702192214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5.5030387129357148E-3"/>
                  <c:y val="-1.93412981617071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4307091737149"/>
                      <c:h val="0.174130096792416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2.4247636286821479E-2"/>
                  <c:y val="-6.3945308871578496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941656201298206"/>
                      <c:h val="0.185427795601184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4.1666830708661416E-2"/>
                  <c:y val="-3.04514173134977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22801837270337"/>
                      <c:h val="0.174130176174021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-9.2874973059554316E-3"/>
                  <c:y val="5.8074065184562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-9.583333333333334E-2"/>
                  <c:y val="5.24976034036668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-0.15667816968888723"/>
                  <c:y val="-5.2757621604940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20800524934378"/>
                      <c:h val="0.22733057648369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2.6236552631977118E-3"/>
                  <c:y val="-0.124700476926835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22637795275591"/>
                      <c:h val="0.280530976793368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-3.0047201421870876E-4"/>
                  <c:y val="6.6386150663671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64253421131863"/>
                      <c:h val="0.215950426503202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6'!$B$35:$B$43</c:f>
              <c:numCache>
                <c:formatCode>0,0</c:formatCode>
                <c:ptCount val="9"/>
                <c:pt idx="0">
                  <c:v>18.3</c:v>
                </c:pt>
                <c:pt idx="1">
                  <c:v>7.4</c:v>
                </c:pt>
                <c:pt idx="2">
                  <c:v>9.6999999999999993</c:v>
                </c:pt>
                <c:pt idx="3">
                  <c:v>0.9</c:v>
                </c:pt>
                <c:pt idx="4">
                  <c:v>2.8</c:v>
                </c:pt>
                <c:pt idx="5">
                  <c:v>5</c:v>
                </c:pt>
                <c:pt idx="6">
                  <c:v>8.8000000000000007</c:v>
                </c:pt>
                <c:pt idx="7">
                  <c:v>25.2</c:v>
                </c:pt>
                <c:pt idx="8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7'!$B$22:$B$27</c:f>
              <c:numCache>
                <c:formatCode>#\ ##0,0</c:formatCode>
                <c:ptCount val="6"/>
                <c:pt idx="0">
                  <c:v>207.3</c:v>
                </c:pt>
                <c:pt idx="1">
                  <c:v>266.8</c:v>
                </c:pt>
                <c:pt idx="2">
                  <c:v>374.3</c:v>
                </c:pt>
                <c:pt idx="3">
                  <c:v>372.6</c:v>
                </c:pt>
                <c:pt idx="4">
                  <c:v>379.8</c:v>
                </c:pt>
                <c:pt idx="5">
                  <c:v>399.4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7'!$C$22:$C$27</c:f>
              <c:numCache>
                <c:formatCode>#\ ##0,0</c:formatCode>
                <c:ptCount val="6"/>
                <c:pt idx="0">
                  <c:v>287</c:v>
                </c:pt>
                <c:pt idx="1">
                  <c:v>332.7</c:v>
                </c:pt>
                <c:pt idx="2">
                  <c:v>427.6</c:v>
                </c:pt>
                <c:pt idx="3">
                  <c:v>459.3</c:v>
                </c:pt>
                <c:pt idx="4">
                  <c:v>484.8</c:v>
                </c:pt>
                <c:pt idx="5">
                  <c:v>521.5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7'!$D$22:$D$27</c:f>
              <c:numCache>
                <c:formatCode>#\ ##0,0</c:formatCode>
                <c:ptCount val="6"/>
                <c:pt idx="0">
                  <c:v>366.8</c:v>
                </c:pt>
                <c:pt idx="1">
                  <c:v>431.2</c:v>
                </c:pt>
                <c:pt idx="2">
                  <c:v>524.1</c:v>
                </c:pt>
                <c:pt idx="3">
                  <c:v>533.79999999999995</c:v>
                </c:pt>
                <c:pt idx="4">
                  <c:v>500.5</c:v>
                </c:pt>
                <c:pt idx="5">
                  <c:v>630.20000000000005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7'!$E$22:$E$27</c:f>
              <c:numCache>
                <c:formatCode>#\ ##0,0</c:formatCode>
                <c:ptCount val="6"/>
                <c:pt idx="0">
                  <c:v>354.9</c:v>
                </c:pt>
                <c:pt idx="1">
                  <c:v>361.5</c:v>
                </c:pt>
                <c:pt idx="2">
                  <c:v>444.6</c:v>
                </c:pt>
                <c:pt idx="3">
                  <c:v>515.6</c:v>
                </c:pt>
                <c:pt idx="4">
                  <c:v>285.60000000000002</c:v>
                </c:pt>
                <c:pt idx="5">
                  <c:v>562.20000000000005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7'!$F$22:$F$27</c:f>
              <c:numCache>
                <c:formatCode>#\ ##0,0</c:formatCode>
                <c:ptCount val="6"/>
                <c:pt idx="0">
                  <c:v>327.7</c:v>
                </c:pt>
                <c:pt idx="1">
                  <c:v>400.4</c:v>
                </c:pt>
                <c:pt idx="2">
                  <c:v>505.6</c:v>
                </c:pt>
                <c:pt idx="3">
                  <c:v>481.6</c:v>
                </c:pt>
                <c:pt idx="4">
                  <c:v>329.4</c:v>
                </c:pt>
                <c:pt idx="5">
                  <c:v>563.4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7'!$G$22:$G$27</c:f>
              <c:numCache>
                <c:formatCode>#\ ##0,0</c:formatCode>
                <c:ptCount val="6"/>
                <c:pt idx="0">
                  <c:v>324.60000000000002</c:v>
                </c:pt>
                <c:pt idx="1">
                  <c:v>388.8</c:v>
                </c:pt>
                <c:pt idx="2">
                  <c:v>458.7</c:v>
                </c:pt>
                <c:pt idx="3">
                  <c:v>445.4</c:v>
                </c:pt>
                <c:pt idx="4">
                  <c:v>413.5</c:v>
                </c:pt>
                <c:pt idx="5">
                  <c:v>589.70000000000005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7'!$H$22:$H$27</c:f>
              <c:numCache>
                <c:formatCode>#\ ##0,0</c:formatCode>
                <c:ptCount val="6"/>
                <c:pt idx="0">
                  <c:v>314.10000000000002</c:v>
                </c:pt>
                <c:pt idx="1">
                  <c:v>396.9</c:v>
                </c:pt>
                <c:pt idx="2">
                  <c:v>488</c:v>
                </c:pt>
                <c:pt idx="3">
                  <c:v>499.1</c:v>
                </c:pt>
                <c:pt idx="4">
                  <c:v>496.6</c:v>
                </c:pt>
                <c:pt idx="5">
                  <c:v>561.9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7'!$I$22:$I$27</c:f>
              <c:numCache>
                <c:formatCode>#\ ##0,0</c:formatCode>
                <c:ptCount val="6"/>
                <c:pt idx="0">
                  <c:v>351.1</c:v>
                </c:pt>
                <c:pt idx="1">
                  <c:v>429.7</c:v>
                </c:pt>
                <c:pt idx="2">
                  <c:v>480.7</c:v>
                </c:pt>
                <c:pt idx="3">
                  <c:v>464.3</c:v>
                </c:pt>
                <c:pt idx="4">
                  <c:v>433.6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7'!$J$22:$J$27</c:f>
              <c:numCache>
                <c:formatCode>#\ ##0,0</c:formatCode>
                <c:ptCount val="6"/>
                <c:pt idx="0">
                  <c:v>361.6</c:v>
                </c:pt>
                <c:pt idx="1">
                  <c:v>430.8</c:v>
                </c:pt>
                <c:pt idx="2">
                  <c:v>474</c:v>
                </c:pt>
                <c:pt idx="3">
                  <c:v>501.7</c:v>
                </c:pt>
                <c:pt idx="4">
                  <c:v>508.3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7'!$K$22:$K$27</c:f>
              <c:numCache>
                <c:formatCode>#\ ##0,0</c:formatCode>
                <c:ptCount val="6"/>
                <c:pt idx="0">
                  <c:v>380.2</c:v>
                </c:pt>
                <c:pt idx="1">
                  <c:v>465.9</c:v>
                </c:pt>
                <c:pt idx="2">
                  <c:v>540.6</c:v>
                </c:pt>
                <c:pt idx="3">
                  <c:v>525.29999999999995</c:v>
                </c:pt>
                <c:pt idx="4">
                  <c:v>493.6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7'!$L$22:$L$27</c:f>
              <c:numCache>
                <c:formatCode>#\ ##0,0</c:formatCode>
                <c:ptCount val="6"/>
                <c:pt idx="0">
                  <c:v>353.5</c:v>
                </c:pt>
                <c:pt idx="1">
                  <c:v>455.3</c:v>
                </c:pt>
                <c:pt idx="2">
                  <c:v>522.6</c:v>
                </c:pt>
                <c:pt idx="3">
                  <c:v>504.1</c:v>
                </c:pt>
                <c:pt idx="4">
                  <c:v>522.9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7'!$M$22:$M$27</c:f>
              <c:numCache>
                <c:formatCode>#\ ##0,0</c:formatCode>
                <c:ptCount val="6"/>
                <c:pt idx="0">
                  <c:v>391.4</c:v>
                </c:pt>
                <c:pt idx="1">
                  <c:v>471.4</c:v>
                </c:pt>
                <c:pt idx="2">
                  <c:v>519.29999999999995</c:v>
                </c:pt>
                <c:pt idx="3">
                  <c:v>539.70000000000005</c:v>
                </c:pt>
                <c:pt idx="4">
                  <c:v>567.29999999999995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4286512"/>
        <c:axId val="174287072"/>
      </c:barChart>
      <c:catAx>
        <c:axId val="17428651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287072"/>
        <c:crosses val="autoZero"/>
        <c:auto val="0"/>
        <c:lblAlgn val="ctr"/>
        <c:lblOffset val="100"/>
        <c:tickLblSkip val="1"/>
        <c:noMultiLvlLbl val="0"/>
      </c:catAx>
      <c:valAx>
        <c:axId val="174287072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2865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8010999798734E-2"/>
          <c:y val="6.6174643530060306E-2"/>
          <c:w val="0.91471125269646625"/>
          <c:h val="0.67606110380261897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41781132602164E-2"/>
                  <c:y val="3.5646025728265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3.6681488343368845E-2"/>
                  <c:y val="-4.273689926690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3.439421365432771E-2"/>
                  <c:y val="-4.0718961736171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3.0079946903188826E-2"/>
                  <c:y val="-2.9653128202145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3.4329218311433471E-2"/>
                  <c:y val="2.74708914397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2.510227169879627E-2"/>
                  <c:y val="3.9713782972895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3.3150532654006484E-2"/>
                  <c:y val="-3.6325788430051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3.2209400549069296E-2"/>
                  <c:y val="3.7346966498888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3.2686971362284004E-2"/>
                  <c:y val="-3.3300611959314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2.3269979183636529E-2"/>
                  <c:y val="-4.827908359192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3.1824599511268058E-2"/>
                  <c:y val="2.7723638974121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3.7130509548375421E-2"/>
                  <c:y val="-3.9740739072405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3.2892542843909217E-2"/>
                  <c:y val="4.0010202486444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3.2892542843909217E-2"/>
                  <c:y val="-3.921967434321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1.2918967025673515E-2"/>
                  <c:y val="7.68319773114766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5.6661260626003837E-2"/>
                  <c:y val="-1.135938652829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6.0154312607475863E-2"/>
                  <c:y val="-1.9348095108212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1.5488732011946782E-2"/>
                  <c:y val="-2.6595384335455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2.7306774446621555E-2"/>
                  <c:y val="2.836138489681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3.1676393392002469E-2"/>
                  <c:y val="-3.1007001867713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2.4913385826771654E-2"/>
                  <c:y val="-3.685171015065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4.5779218774123824E-2"/>
                  <c:y val="-3.65367495207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3.0487880191446659E-2"/>
                  <c:y val="-4.267305144850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3.3282538212135247E-2"/>
                  <c:y val="3.658677461555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4.1176470588235294E-2"/>
                  <c:y val="-3.7646845868404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7.5332957385631834E-3"/>
                  <c:y val="9.73665525851821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954-B7BA-1B3D8193EA75}"/>
                </c:ext>
              </c:extLst>
            </c:dLbl>
            <c:dLbl>
              <c:idx val="27"/>
              <c:layout>
                <c:manualLayout>
                  <c:x val="-2.7033703015239805E-2"/>
                  <c:y val="3.8105449584759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C-4954-B7BA-1B3D8193EA75}"/>
                </c:ext>
              </c:extLst>
            </c:dLbl>
            <c:dLbl>
              <c:idx val="28"/>
              <c:layout>
                <c:manualLayout>
                  <c:x val="-2.6887048601683412E-2"/>
                  <c:y val="3.272470480410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C-4954-B7BA-1B3D8193EA75}"/>
                </c:ext>
              </c:extLst>
            </c:dLbl>
            <c:dLbl>
              <c:idx val="29"/>
              <c:layout>
                <c:manualLayout>
                  <c:x val="-3.7380305910037111E-2"/>
                  <c:y val="-3.8727402542172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3B-4B1F-9631-A25126A9A29F}"/>
                </c:ext>
              </c:extLst>
            </c:dLbl>
            <c:dLbl>
              <c:idx val="30"/>
              <c:layout>
                <c:manualLayout>
                  <c:x val="-1.2439777131500452E-16"/>
                  <c:y val="2.2962129733783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4C-4954-B7BA-1B3D8193EA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8'!$B$23:$AF$24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8'!$B$25:$AF$25</c:f>
              <c:numCache>
                <c:formatCode>#\ ##0,0</c:formatCode>
                <c:ptCount val="31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>
                  <c:v>125.55839051166471</c:v>
                </c:pt>
                <c:pt idx="18">
                  <c:v>120.09478099934977</c:v>
                </c:pt>
                <c:pt idx="19">
                  <c:v>87.312042792465732</c:v>
                </c:pt>
                <c:pt idx="20">
                  <c:v>117.22959939467061</c:v>
                </c:pt>
                <c:pt idx="21">
                  <c:v>97.096953437578748</c:v>
                </c:pt>
                <c:pt idx="22">
                  <c:v>105.93754706899317</c:v>
                </c:pt>
                <c:pt idx="23">
                  <c:v>108.49423751970338</c:v>
                </c:pt>
                <c:pt idx="24">
                  <c:v>70.407885353173725</c:v>
                </c:pt>
                <c:pt idx="25">
                  <c:v>130.56132614820868</c:v>
                </c:pt>
                <c:pt idx="26">
                  <c:v>120.84190761120013</c:v>
                </c:pt>
                <c:pt idx="27">
                  <c:v>89.211274269850676</c:v>
                </c:pt>
                <c:pt idx="28">
                  <c:v>100.20883198542609</c:v>
                </c:pt>
                <c:pt idx="29" formatCode="0,0">
                  <c:v>104.67518643607909</c:v>
                </c:pt>
                <c:pt idx="30" formatCode="0,0">
                  <c:v>95.286320720817827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01915708812259E-2"/>
                  <c:y val="-4.7736414746547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3B-4B1F-9631-A25126A9A29F}"/>
                </c:ext>
              </c:extLst>
            </c:dLbl>
            <c:dLbl>
              <c:idx val="1"/>
              <c:layout>
                <c:manualLayout>
                  <c:x val="-2.2723625064108365E-2"/>
                  <c:y val="-2.5693064372939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3.69316981928983E-2"/>
                  <c:y val="3.69749013885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1.8028780885147994E-2"/>
                  <c:y val="-2.459708611658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2.5787401574803151E-2"/>
                  <c:y val="-3.9544597979924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2.3283856759284401E-2"/>
                  <c:y val="-4.868697193976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3.5559055118110236E-2"/>
                  <c:y val="4.118480487744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3.5101721635033417E-2"/>
                  <c:y val="5.241336358378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3.5303949075331173E-2"/>
                  <c:y val="5.5633842531688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2.8802049611172675E-2"/>
                  <c:y val="-3.4842878682717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2.9047726792771594E-2"/>
                  <c:y val="4.1146003102079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3.2407248828644493E-2"/>
                  <c:y val="-3.4515472799942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9258303918906688E-2"/>
                  <c:y val="-1.9637518492416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5.2268488497761306E-2"/>
                  <c:y val="1.49449970791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5.3188825534739191E-3"/>
                  <c:y val="1.55245852041516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7.1542380731821004E-3"/>
                  <c:y val="1.6087017335999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5.100154392465648E-2"/>
                  <c:y val="-1.8530677395733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3.3168763387335272E-2"/>
                  <c:y val="-4.0727119503128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6.0159024239617104E-3"/>
                  <c:y val="1.318227071145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4.0181411147136019E-2"/>
                  <c:y val="-3.0429903158656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2.5551633632002895E-2"/>
                  <c:y val="3.0805501456161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3.5571243249766196E-2"/>
                  <c:y val="4.2181330134542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6175973692943694E-2"/>
                  <c:y val="3.092964138811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3.0475910338793856E-2"/>
                  <c:y val="-3.0394775624166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372552568859927E-2"/>
                  <c:y val="1.1461307888667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1.3427761185024286E-2"/>
                  <c:y val="-1.8180470376842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4C-4954-B7BA-1B3D8193EA75}"/>
                </c:ext>
              </c:extLst>
            </c:dLbl>
            <c:dLbl>
              <c:idx val="27"/>
              <c:layout>
                <c:manualLayout>
                  <c:x val="-2.8794112937474328E-2"/>
                  <c:y val="-3.4842878682717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4C-4954-B7BA-1B3D8193EA75}"/>
                </c:ext>
              </c:extLst>
            </c:dLbl>
            <c:dLbl>
              <c:idx val="28"/>
              <c:layout>
                <c:manualLayout>
                  <c:x val="-1.7534618517512895E-2"/>
                  <c:y val="-2.8106699335567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4C-4954-B7BA-1B3D8193EA75}"/>
                </c:ext>
              </c:extLst>
            </c:dLbl>
            <c:dLbl>
              <c:idx val="29"/>
              <c:layout>
                <c:manualLayout>
                  <c:x val="-6.4200229281684618E-2"/>
                  <c:y val="-7.19585982686376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3B-4B1F-9631-A25126A9A29F}"/>
                </c:ext>
              </c:extLst>
            </c:dLbl>
            <c:dLbl>
              <c:idx val="30"/>
              <c:layout>
                <c:manualLayout>
                  <c:x val="0"/>
                  <c:y val="-4.0510051964975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B-4B1F-9631-A25126A9A2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8'!$B$23:$AF$24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8'!$B$26:$AF$26</c:f>
              <c:numCache>
                <c:formatCode>#\ ##0,0</c:formatCode>
                <c:ptCount val="31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101.95494191241148</c:v>
                </c:pt>
                <c:pt idx="13">
                  <c:v>105.56040244460927</c:v>
                </c:pt>
                <c:pt idx="14">
                  <c:v>93.752698643620619</c:v>
                </c:pt>
                <c:pt idx="15">
                  <c:v>55.393509795256001</c:v>
                </c:pt>
                <c:pt idx="16">
                  <c:v>68.38775508029515</c:v>
                </c:pt>
                <c:pt idx="17">
                  <c:v>92.838583025180498</c:v>
                </c:pt>
                <c:pt idx="18">
                  <c:v>99.505682896081424</c:v>
                </c:pt>
                <c:pt idx="19">
                  <c:v>93.399537993946922</c:v>
                </c:pt>
                <c:pt idx="20">
                  <c:v>101.32416894790069</c:v>
                </c:pt>
                <c:pt idx="21">
                  <c:v>93.954405564414117</c:v>
                </c:pt>
                <c:pt idx="22">
                  <c:v>103.7223292586142</c:v>
                </c:pt>
                <c:pt idx="23">
                  <c:v>105.12020671519058</c:v>
                </c:pt>
                <c:pt idx="24">
                  <c:v>105.15855692598718</c:v>
                </c:pt>
                <c:pt idx="25">
                  <c:v>107.57243966520365</c:v>
                </c:pt>
                <c:pt idx="26">
                  <c:v>125.91184509771578</c:v>
                </c:pt>
                <c:pt idx="27" formatCode="0,0">
                  <c:v>196.84437465687589</c:v>
                </c:pt>
                <c:pt idx="28">
                  <c:v>171.04983588474693</c:v>
                </c:pt>
                <c:pt idx="29" formatCode="0,0">
                  <c:v>142.59860833137483</c:v>
                </c:pt>
                <c:pt idx="30">
                  <c:v>113.14042285072648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290432"/>
        <c:axId val="174290992"/>
      </c:lineChart>
      <c:catAx>
        <c:axId val="1742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290992"/>
        <c:crossesAt val="50"/>
        <c:auto val="1"/>
        <c:lblAlgn val="ctr"/>
        <c:lblOffset val="100"/>
        <c:noMultiLvlLbl val="0"/>
      </c:catAx>
      <c:valAx>
        <c:axId val="17429099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29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</xdr:rowOff>
    </xdr:from>
    <xdr:to>
      <xdr:col>9</xdr:col>
      <xdr:colOff>609600</xdr:colOff>
      <xdr:row>17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10</xdr:col>
      <xdr:colOff>9525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0.0495</cdr:x>
      <cdr:y>0.01476</cdr:y>
    </cdr:from>
    <cdr:to>
      <cdr:x>0.19788</cdr:x>
      <cdr:y>0.4003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488" y="38100"/>
          <a:ext cx="891804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9525</xdr:rowOff>
    </xdr:from>
    <xdr:to>
      <xdr:col>12</xdr:col>
      <xdr:colOff>9526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0.04699</cdr:x>
      <cdr:y>0</cdr:y>
    </cdr:from>
    <cdr:to>
      <cdr:x>0.18796</cdr:x>
      <cdr:y>0.30094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6</xdr:col>
      <xdr:colOff>0</xdr:colOff>
      <xdr:row>21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238127</xdr:colOff>
      <xdr:row>1</xdr:row>
      <xdr:rowOff>142875</xdr:rowOff>
    </xdr:from>
    <xdr:to>
      <xdr:col>4</xdr:col>
      <xdr:colOff>847726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</xdr:row>
      <xdr:rowOff>19050</xdr:rowOff>
    </xdr:from>
    <xdr:to>
      <xdr:col>6</xdr:col>
      <xdr:colOff>38101</xdr:colOff>
      <xdr:row>20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38099</xdr:rowOff>
    </xdr:from>
    <xdr:to>
      <xdr:col>0</xdr:col>
      <xdr:colOff>3114675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</xdr:row>
      <xdr:rowOff>0</xdr:rowOff>
    </xdr:from>
    <xdr:to>
      <xdr:col>5</xdr:col>
      <xdr:colOff>0</xdr:colOff>
      <xdr:row>20</xdr:row>
      <xdr:rowOff>123826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9</xdr:col>
      <xdr:colOff>704850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</xdr:row>
      <xdr:rowOff>19049</xdr:rowOff>
    </xdr:from>
    <xdr:to>
      <xdr:col>4</xdr:col>
      <xdr:colOff>190499</xdr:colOff>
      <xdr:row>21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13</xdr:col>
      <xdr:colOff>66675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0.09303</cdr:x>
      <cdr:y>0</cdr:y>
    </cdr:from>
    <cdr:to>
      <cdr:x>0.23076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671665" y="0"/>
          <a:ext cx="994403" cy="808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5</xdr:col>
      <xdr:colOff>742949</xdr:colOff>
      <xdr:row>19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4</xdr:col>
      <xdr:colOff>723900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</xdr:row>
      <xdr:rowOff>0</xdr:rowOff>
    </xdr:from>
    <xdr:to>
      <xdr:col>5</xdr:col>
      <xdr:colOff>638175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133660</xdr:rowOff>
    </xdr:from>
    <xdr:to>
      <xdr:col>5</xdr:col>
      <xdr:colOff>38100</xdr:colOff>
      <xdr:row>21</xdr:row>
      <xdr:rowOff>133350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286060"/>
          <a:ext cx="6477000" cy="3047690"/>
          <a:chOff x="9525" y="200037"/>
          <a:chExt cx="4941517" cy="269852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9525" y="216630"/>
          <a:ext cx="2499708" cy="26819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437318" y="200037"/>
          <a:ext cx="2513724" cy="26118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4:D30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6"/>
  <sheetViews>
    <sheetView tabSelected="1" workbookViewId="0">
      <selection activeCell="G17" sqref="G17"/>
    </sheetView>
  </sheetViews>
  <sheetFormatPr defaultRowHeight="12"/>
  <cols>
    <col min="1" max="1" width="8.85546875" style="3" customWidth="1"/>
    <col min="2" max="2" width="10.140625" style="3" customWidth="1"/>
    <col min="3" max="3" width="11.28515625" style="3" customWidth="1"/>
    <col min="4" max="9" width="9.140625" style="3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6384" width="9.140625" style="3"/>
  </cols>
  <sheetData>
    <row r="2" spans="1:13">
      <c r="A2" s="138" t="s">
        <v>85</v>
      </c>
      <c r="B2" s="138"/>
      <c r="C2" s="138"/>
      <c r="D2" s="138"/>
      <c r="E2" s="138"/>
      <c r="F2" s="152"/>
      <c r="G2" s="152"/>
      <c r="H2" s="152"/>
      <c r="I2" s="152"/>
      <c r="J2" s="152"/>
      <c r="K2" s="88"/>
      <c r="L2" s="88"/>
      <c r="M2" s="88"/>
    </row>
    <row r="3" spans="1:13">
      <c r="A3" s="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>
      <c r="A4" s="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>
      <c r="A5" s="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>
      <c r="A6" s="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>
      <c r="A7" s="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>
      <c r="A8" s="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>
      <c r="A10" s="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>
      <c r="A11" s="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>
      <c r="A12" s="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>
      <c r="A13" s="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>
      <c r="A15" s="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>
      <c r="A16" s="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4">
      <c r="A17" s="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4">
      <c r="A18" s="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4">
      <c r="N19" s="6"/>
    </row>
    <row r="20" spans="1:14">
      <c r="A20" s="43" t="s">
        <v>0</v>
      </c>
      <c r="B20" s="71" t="s">
        <v>1</v>
      </c>
      <c r="C20" s="71" t="s">
        <v>2</v>
      </c>
      <c r="D20" s="71" t="s">
        <v>3</v>
      </c>
      <c r="E20" s="71" t="s">
        <v>4</v>
      </c>
      <c r="F20" s="71" t="s">
        <v>5</v>
      </c>
      <c r="G20" s="71" t="s">
        <v>6</v>
      </c>
      <c r="H20" s="71" t="s">
        <v>7</v>
      </c>
      <c r="I20" s="71" t="s">
        <v>8</v>
      </c>
      <c r="J20" s="71" t="s">
        <v>9</v>
      </c>
      <c r="K20" s="71" t="s">
        <v>10</v>
      </c>
      <c r="L20" s="71" t="s">
        <v>11</v>
      </c>
      <c r="M20" s="71" t="s">
        <v>12</v>
      </c>
    </row>
    <row r="21" spans="1:14">
      <c r="A21" s="54">
        <v>2016</v>
      </c>
      <c r="B21" s="66">
        <v>116.8</v>
      </c>
      <c r="C21" s="66">
        <v>138.5</v>
      </c>
      <c r="D21" s="66">
        <v>161.30000000000001</v>
      </c>
      <c r="E21" s="66">
        <v>178.5</v>
      </c>
      <c r="F21" s="66">
        <v>153</v>
      </c>
      <c r="G21" s="66">
        <v>157.4</v>
      </c>
      <c r="H21" s="66">
        <v>165.6</v>
      </c>
      <c r="I21" s="66">
        <v>168</v>
      </c>
      <c r="J21" s="66">
        <v>193.6</v>
      </c>
      <c r="K21" s="66">
        <v>200.8</v>
      </c>
      <c r="L21" s="66">
        <v>217.6</v>
      </c>
      <c r="M21" s="67">
        <v>193.5</v>
      </c>
    </row>
    <row r="22" spans="1:14">
      <c r="A22" s="55">
        <v>2017</v>
      </c>
      <c r="B22" s="66">
        <v>139.5</v>
      </c>
      <c r="C22" s="66">
        <v>176.6</v>
      </c>
      <c r="D22" s="66">
        <v>212.1</v>
      </c>
      <c r="E22" s="66">
        <v>154.19999999999999</v>
      </c>
      <c r="F22" s="66">
        <v>174.7</v>
      </c>
      <c r="G22" s="66">
        <v>171.1</v>
      </c>
      <c r="H22" s="66">
        <v>191.6</v>
      </c>
      <c r="I22" s="66">
        <v>207.9</v>
      </c>
      <c r="J22" s="66">
        <v>223.9</v>
      </c>
      <c r="K22" s="66">
        <v>268.2</v>
      </c>
      <c r="L22" s="66">
        <v>272.10000000000002</v>
      </c>
      <c r="M22" s="67">
        <v>233.1</v>
      </c>
    </row>
    <row r="23" spans="1:14">
      <c r="A23" s="55">
        <v>2018</v>
      </c>
      <c r="B23" s="66">
        <v>220.3</v>
      </c>
      <c r="C23" s="66">
        <v>215.5</v>
      </c>
      <c r="D23" s="66">
        <v>242.1</v>
      </c>
      <c r="E23" s="66">
        <v>199.7</v>
      </c>
      <c r="F23" s="66">
        <v>223</v>
      </c>
      <c r="G23" s="66">
        <v>214.1</v>
      </c>
      <c r="H23" s="66">
        <v>218.8</v>
      </c>
      <c r="I23" s="66">
        <v>218.6</v>
      </c>
      <c r="J23" s="66">
        <v>207.3</v>
      </c>
      <c r="K23" s="66">
        <v>259</v>
      </c>
      <c r="L23" s="66">
        <v>268.89999999999998</v>
      </c>
      <c r="M23" s="67">
        <v>218.8</v>
      </c>
    </row>
    <row r="24" spans="1:14">
      <c r="A24" s="55">
        <v>2019</v>
      </c>
      <c r="B24" s="66">
        <v>234.3</v>
      </c>
      <c r="C24" s="66">
        <v>241.4</v>
      </c>
      <c r="D24" s="66">
        <v>257.2</v>
      </c>
      <c r="E24" s="66">
        <v>215.6</v>
      </c>
      <c r="F24" s="66">
        <v>210.5</v>
      </c>
      <c r="G24" s="66">
        <v>202.2</v>
      </c>
      <c r="H24" s="66">
        <v>220.2</v>
      </c>
      <c r="I24" s="66">
        <v>205.8</v>
      </c>
      <c r="J24" s="66">
        <v>238.8</v>
      </c>
      <c r="K24" s="66">
        <v>268.3</v>
      </c>
      <c r="L24" s="66">
        <v>266.60000000000002</v>
      </c>
      <c r="M24" s="67">
        <v>218.3</v>
      </c>
    </row>
    <row r="25" spans="1:14">
      <c r="A25" s="55">
        <v>2020</v>
      </c>
      <c r="B25" s="66">
        <v>219.5</v>
      </c>
      <c r="C25" s="66">
        <v>245.3</v>
      </c>
      <c r="D25" s="66">
        <v>210.2</v>
      </c>
      <c r="E25" s="66">
        <v>149.80000000000001</v>
      </c>
      <c r="F25" s="66">
        <v>155.69999999999999</v>
      </c>
      <c r="G25" s="66">
        <v>189.6</v>
      </c>
      <c r="H25" s="66">
        <v>191.1</v>
      </c>
      <c r="I25" s="66">
        <v>163.9</v>
      </c>
      <c r="J25" s="66">
        <v>212.3</v>
      </c>
      <c r="K25" s="66">
        <v>249.4</v>
      </c>
      <c r="L25" s="66">
        <v>262</v>
      </c>
      <c r="M25" s="67">
        <v>218.3</v>
      </c>
    </row>
    <row r="26" spans="1:14">
      <c r="A26" s="56">
        <v>2021</v>
      </c>
      <c r="B26" s="68">
        <v>198.4</v>
      </c>
      <c r="C26" s="68">
        <v>227</v>
      </c>
      <c r="D26" s="68">
        <v>259.2</v>
      </c>
      <c r="E26" s="68">
        <v>218.3</v>
      </c>
      <c r="F26" s="68">
        <v>201.7</v>
      </c>
      <c r="G26" s="68">
        <v>226.8</v>
      </c>
      <c r="H26" s="68">
        <v>240.9</v>
      </c>
      <c r="I26" s="68"/>
      <c r="J26" s="68"/>
      <c r="K26" s="68"/>
      <c r="L26" s="68"/>
      <c r="M26" s="69"/>
    </row>
  </sheetData>
  <mergeCells count="1">
    <mergeCell ref="A2:J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26"/>
  <sheetViews>
    <sheetView workbookViewId="0">
      <selection activeCell="G17" sqref="G17"/>
    </sheetView>
  </sheetViews>
  <sheetFormatPr defaultRowHeight="12"/>
  <cols>
    <col min="1" max="1" width="27.28515625" style="3" customWidth="1"/>
    <col min="2" max="2" width="15.7109375" style="3" customWidth="1"/>
    <col min="3" max="3" width="15.28515625" style="3" customWidth="1"/>
    <col min="4" max="4" width="15.85546875" style="3" customWidth="1"/>
    <col min="5" max="5" width="15.7109375" style="3" customWidth="1"/>
    <col min="6" max="6" width="15.85546875" style="3" customWidth="1"/>
    <col min="7" max="7" width="16" style="3" customWidth="1"/>
    <col min="8" max="16384" width="9.140625" style="3"/>
  </cols>
  <sheetData>
    <row r="2" spans="1:13">
      <c r="A2" s="138" t="s">
        <v>106</v>
      </c>
      <c r="B2" s="138"/>
      <c r="C2" s="138"/>
      <c r="D2" s="138"/>
      <c r="E2" s="138"/>
      <c r="F2" s="7"/>
      <c r="G2" s="7"/>
    </row>
    <row r="3" spans="1:13">
      <c r="A3" s="84"/>
      <c r="B3" s="84"/>
      <c r="C3" s="84"/>
      <c r="D3" s="84"/>
      <c r="E3" s="84"/>
      <c r="F3" s="84"/>
      <c r="G3" s="84"/>
      <c r="H3" s="83"/>
      <c r="I3" s="83"/>
      <c r="J3" s="83"/>
      <c r="K3" s="83"/>
      <c r="L3" s="83"/>
      <c r="M3" s="83"/>
    </row>
    <row r="4" spans="1:13">
      <c r="A4" s="4"/>
      <c r="B4" s="4"/>
      <c r="C4" s="4"/>
      <c r="D4" s="4"/>
      <c r="E4" s="4"/>
      <c r="F4" s="4"/>
      <c r="G4" s="4"/>
    </row>
    <row r="5" spans="1:13">
      <c r="A5" s="4"/>
      <c r="B5" s="4"/>
      <c r="C5" s="4"/>
      <c r="D5" s="4"/>
      <c r="E5" s="4"/>
      <c r="F5" s="4"/>
      <c r="G5" s="4"/>
    </row>
    <row r="6" spans="1:13">
      <c r="A6" s="4"/>
      <c r="B6" s="4"/>
      <c r="C6" s="4"/>
      <c r="D6" s="4"/>
      <c r="E6" s="4"/>
      <c r="F6" s="4"/>
      <c r="G6" s="4"/>
    </row>
    <row r="7" spans="1:13">
      <c r="A7" s="4"/>
      <c r="B7" s="4"/>
      <c r="C7" s="4"/>
      <c r="D7" s="4"/>
      <c r="E7" s="4"/>
      <c r="F7" s="4"/>
      <c r="G7" s="4"/>
    </row>
    <row r="8" spans="1:13">
      <c r="A8" s="4"/>
      <c r="B8" s="4"/>
      <c r="C8" s="4"/>
      <c r="D8" s="4"/>
      <c r="E8" s="4"/>
      <c r="F8" s="4"/>
      <c r="G8" s="4"/>
    </row>
    <row r="9" spans="1:13">
      <c r="A9" s="4"/>
      <c r="B9" s="4"/>
      <c r="C9" s="4"/>
      <c r="D9" s="4"/>
      <c r="E9" s="4"/>
      <c r="F9" s="4"/>
      <c r="G9" s="4"/>
    </row>
    <row r="10" spans="1:13">
      <c r="A10" s="4"/>
      <c r="B10" s="4"/>
      <c r="C10" s="4"/>
      <c r="D10" s="4"/>
      <c r="E10" s="4"/>
      <c r="F10" s="4"/>
      <c r="G10" s="4"/>
    </row>
    <row r="11" spans="1:13">
      <c r="A11" s="4"/>
      <c r="B11" s="4"/>
      <c r="C11" s="4"/>
      <c r="D11" s="4"/>
      <c r="E11" s="4"/>
      <c r="F11" s="4"/>
      <c r="G11" s="4"/>
    </row>
    <row r="12" spans="1:13">
      <c r="A12" s="4"/>
      <c r="B12" s="4"/>
      <c r="C12" s="4"/>
      <c r="D12" s="4"/>
      <c r="E12" s="4"/>
      <c r="F12" s="4"/>
      <c r="G12" s="4"/>
    </row>
    <row r="13" spans="1:13">
      <c r="A13" s="4"/>
      <c r="B13" s="4"/>
      <c r="C13" s="4"/>
      <c r="D13" s="4"/>
      <c r="E13" s="4"/>
      <c r="F13" s="4"/>
      <c r="G13" s="4"/>
    </row>
    <row r="14" spans="1:13">
      <c r="A14" s="4"/>
      <c r="B14" s="4"/>
      <c r="C14" s="4"/>
      <c r="D14" s="4"/>
      <c r="E14" s="4"/>
      <c r="F14" s="4"/>
      <c r="G14" s="4"/>
    </row>
    <row r="15" spans="1:13">
      <c r="A15" s="4"/>
      <c r="B15" s="4"/>
      <c r="C15" s="4"/>
      <c r="D15" s="4"/>
      <c r="E15" s="4"/>
      <c r="F15" s="4"/>
      <c r="G15" s="4"/>
    </row>
    <row r="16" spans="1:13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5"/>
    </row>
    <row r="20" spans="1:7">
      <c r="A20" s="5"/>
    </row>
    <row r="21" spans="1:7">
      <c r="A21" s="5"/>
    </row>
    <row r="22" spans="1:7" ht="24">
      <c r="A22" s="32"/>
      <c r="B22" s="13" t="s">
        <v>94</v>
      </c>
      <c r="C22" s="13" t="s">
        <v>95</v>
      </c>
      <c r="D22" s="13" t="s">
        <v>96</v>
      </c>
      <c r="E22" s="14" t="s">
        <v>97</v>
      </c>
      <c r="F22" s="14" t="s">
        <v>98</v>
      </c>
      <c r="G22" s="14" t="s">
        <v>99</v>
      </c>
    </row>
    <row r="23" spans="1:7" ht="15" customHeight="1">
      <c r="A23" s="24" t="s">
        <v>62</v>
      </c>
      <c r="B23" s="107">
        <v>48.2</v>
      </c>
      <c r="C23" s="108">
        <v>48.4</v>
      </c>
      <c r="D23" s="109">
        <v>50</v>
      </c>
      <c r="E23" s="20">
        <v>49.2</v>
      </c>
      <c r="F23" s="108">
        <v>45.9</v>
      </c>
      <c r="G23" s="110">
        <v>47.2</v>
      </c>
    </row>
    <row r="24" spans="1:7" ht="15" customHeight="1">
      <c r="A24" s="25" t="s">
        <v>63</v>
      </c>
      <c r="B24" s="111">
        <v>25.1</v>
      </c>
      <c r="C24" s="112">
        <v>24.7</v>
      </c>
      <c r="D24" s="113">
        <v>23.6</v>
      </c>
      <c r="E24" s="22">
        <v>24.5</v>
      </c>
      <c r="F24" s="112">
        <v>25.4</v>
      </c>
      <c r="G24" s="114">
        <v>23.1</v>
      </c>
    </row>
    <row r="25" spans="1:7" ht="15.75" customHeight="1">
      <c r="A25" s="26" t="s">
        <v>64</v>
      </c>
      <c r="B25" s="115">
        <v>26.7</v>
      </c>
      <c r="C25" s="116">
        <v>26.9</v>
      </c>
      <c r="D25" s="117">
        <v>26.4</v>
      </c>
      <c r="E25" s="15">
        <v>26.3</v>
      </c>
      <c r="F25" s="116">
        <v>28.7</v>
      </c>
      <c r="G25" s="118">
        <v>29.7</v>
      </c>
    </row>
    <row r="26" spans="1:7">
      <c r="G26" s="9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43"/>
  <sheetViews>
    <sheetView workbookViewId="0">
      <selection activeCell="G17" sqref="G17"/>
    </sheetView>
  </sheetViews>
  <sheetFormatPr defaultRowHeight="12"/>
  <cols>
    <col min="1" max="2" width="14.85546875" style="3" customWidth="1"/>
    <col min="3" max="3" width="15" style="3" customWidth="1"/>
    <col min="4" max="4" width="14.42578125" style="3" customWidth="1"/>
    <col min="5" max="5" width="14.7109375" style="3" customWidth="1"/>
    <col min="6" max="6" width="15" style="3" customWidth="1"/>
    <col min="7" max="7" width="15.85546875" style="3" customWidth="1"/>
    <col min="8" max="16384" width="9.140625" style="3"/>
  </cols>
  <sheetData>
    <row r="2" spans="1:13">
      <c r="A2" s="143" t="s">
        <v>105</v>
      </c>
      <c r="B2" s="143"/>
      <c r="C2" s="143"/>
      <c r="D2" s="143"/>
      <c r="E2" s="143"/>
      <c r="F2" s="151"/>
      <c r="G2" s="87"/>
      <c r="H2" s="83"/>
      <c r="I2" s="83"/>
      <c r="J2" s="83"/>
      <c r="K2" s="83"/>
      <c r="L2" s="83"/>
      <c r="M2" s="83"/>
    </row>
    <row r="24" spans="1:7" ht="24">
      <c r="A24" s="49"/>
      <c r="B24" s="14" t="s">
        <v>92</v>
      </c>
      <c r="C24" s="14" t="s">
        <v>90</v>
      </c>
      <c r="D24" s="14" t="s">
        <v>89</v>
      </c>
      <c r="E24" s="14" t="s">
        <v>93</v>
      </c>
      <c r="F24" s="14" t="s">
        <v>87</v>
      </c>
      <c r="G24" s="14" t="s">
        <v>86</v>
      </c>
    </row>
    <row r="25" spans="1:7">
      <c r="A25" s="93" t="s">
        <v>36</v>
      </c>
      <c r="B25" s="131">
        <v>13.449973515067093</v>
      </c>
      <c r="C25" s="131">
        <v>13.964845739983952</v>
      </c>
      <c r="D25" s="131">
        <v>14.287121650067162</v>
      </c>
      <c r="E25" s="131">
        <v>14.295966603459323</v>
      </c>
      <c r="F25" s="131">
        <v>12.081443319221611</v>
      </c>
      <c r="G25" s="104">
        <v>12.598579635480291</v>
      </c>
    </row>
    <row r="26" spans="1:7">
      <c r="A26" s="93" t="s">
        <v>67</v>
      </c>
      <c r="B26" s="131">
        <v>9.2342335962292399</v>
      </c>
      <c r="C26" s="131">
        <v>10.065046230274847</v>
      </c>
      <c r="D26" s="131">
        <v>10.415899500067567</v>
      </c>
      <c r="E26" s="131">
        <v>9.9646774785183325</v>
      </c>
      <c r="F26" s="131">
        <v>11.111011012434986</v>
      </c>
      <c r="G26" s="105">
        <v>11.653265043384055</v>
      </c>
    </row>
    <row r="27" spans="1:7">
      <c r="A27" s="93" t="s">
        <v>100</v>
      </c>
      <c r="B27" s="131">
        <v>12.996851189627737</v>
      </c>
      <c r="C27" s="131">
        <v>11.553836849794893</v>
      </c>
      <c r="D27" s="131">
        <v>11.640655162538781</v>
      </c>
      <c r="E27" s="131">
        <v>12.008515794089734</v>
      </c>
      <c r="F27" s="131">
        <v>11.686773502185341</v>
      </c>
      <c r="G27" s="105">
        <v>11.630782554532546</v>
      </c>
    </row>
    <row r="28" spans="1:7">
      <c r="A28" s="93" t="s">
        <v>41</v>
      </c>
      <c r="B28" s="131">
        <v>9.4156012510403322</v>
      </c>
      <c r="C28" s="131">
        <v>10.510248895676822</v>
      </c>
      <c r="D28" s="131">
        <v>9.5983531645156521</v>
      </c>
      <c r="E28" s="131">
        <v>9.8040546275903715</v>
      </c>
      <c r="F28" s="131">
        <v>9.5635838613022539</v>
      </c>
      <c r="G28" s="105">
        <v>9.1862428342908533</v>
      </c>
    </row>
    <row r="29" spans="1:7">
      <c r="A29" s="93" t="s">
        <v>37</v>
      </c>
      <c r="B29" s="131">
        <v>8.0552783272758202</v>
      </c>
      <c r="C29" s="131">
        <v>7.9981415172507315</v>
      </c>
      <c r="D29" s="131">
        <v>8.5471728443421568</v>
      </c>
      <c r="E29" s="131">
        <v>8.4711032146935157</v>
      </c>
      <c r="F29" s="131">
        <v>8.1911151157748776</v>
      </c>
      <c r="G29" s="105">
        <v>8.2940949913492297</v>
      </c>
    </row>
    <row r="30" spans="1:7">
      <c r="A30" s="93" t="s">
        <v>38</v>
      </c>
      <c r="B30" s="131">
        <v>6.9313315588242954</v>
      </c>
      <c r="C30" s="131">
        <v>6.4826587146873731</v>
      </c>
      <c r="D30" s="131">
        <v>5.8237058917391007</v>
      </c>
      <c r="E30" s="131">
        <v>6.4301923613616614</v>
      </c>
      <c r="F30" s="131">
        <v>6.7543212548230924</v>
      </c>
      <c r="G30" s="105">
        <v>7.0810989896047065</v>
      </c>
    </row>
    <row r="31" spans="1:7">
      <c r="A31" s="93" t="s">
        <v>39</v>
      </c>
      <c r="B31" s="131">
        <v>7.4956657904796238</v>
      </c>
      <c r="C31" s="131">
        <v>7.386844241677208</v>
      </c>
      <c r="D31" s="131">
        <v>7.3589005141033406</v>
      </c>
      <c r="E31" s="131">
        <v>7.2663232333062044</v>
      </c>
      <c r="F31" s="131">
        <v>6.6697761366239003</v>
      </c>
      <c r="G31" s="105">
        <v>6.7878761899785536</v>
      </c>
    </row>
    <row r="32" spans="1:7">
      <c r="A32" s="93" t="s">
        <v>40</v>
      </c>
      <c r="B32" s="131">
        <v>3.0752244259096879</v>
      </c>
      <c r="C32" s="131">
        <v>3.2533980754008796</v>
      </c>
      <c r="D32" s="131">
        <v>3.5305100357122878</v>
      </c>
      <c r="E32" s="131">
        <v>3.3356883815199292</v>
      </c>
      <c r="F32" s="131">
        <v>3.8664111856693086</v>
      </c>
      <c r="G32" s="105">
        <v>3.830703823678129</v>
      </c>
    </row>
    <row r="33" spans="1:7">
      <c r="A33" s="93" t="s">
        <v>102</v>
      </c>
      <c r="B33" s="131">
        <v>2.5073918997771916</v>
      </c>
      <c r="C33" s="131">
        <v>2.5988410509362789</v>
      </c>
      <c r="D33" s="131">
        <v>2.703385969764545</v>
      </c>
      <c r="E33" s="131">
        <v>2.6590652311560858</v>
      </c>
      <c r="F33" s="131">
        <v>2.5533319629893128</v>
      </c>
      <c r="G33" s="105">
        <v>2.5799266568861681</v>
      </c>
    </row>
    <row r="34" spans="1:7">
      <c r="A34" s="94" t="s">
        <v>44</v>
      </c>
      <c r="B34" s="131">
        <v>2.0293063269798974</v>
      </c>
      <c r="C34" s="131">
        <v>2.0667453067318453</v>
      </c>
      <c r="D34" s="131">
        <v>2.1507409514307589</v>
      </c>
      <c r="E34" s="131">
        <v>2.013943739097857</v>
      </c>
      <c r="F34" s="101">
        <v>1.9682359830556491</v>
      </c>
      <c r="G34" s="105">
        <v>1.9042799925522595</v>
      </c>
    </row>
    <row r="35" spans="1:7">
      <c r="A35" s="93" t="s">
        <v>43</v>
      </c>
      <c r="B35" s="131">
        <v>2.498479771385449</v>
      </c>
      <c r="C35" s="131">
        <v>2.4400884841435948</v>
      </c>
      <c r="D35" s="131">
        <v>1.9254824276236537</v>
      </c>
      <c r="E35" s="131">
        <v>2.2524353467636051</v>
      </c>
      <c r="F35" s="131">
        <v>1.9565253721224145</v>
      </c>
      <c r="G35" s="105">
        <v>1.8259266904287148</v>
      </c>
    </row>
    <row r="36" spans="1:7" ht="13.5" customHeight="1">
      <c r="A36" s="95" t="s">
        <v>42</v>
      </c>
      <c r="B36" s="131">
        <v>1.3674548021161292</v>
      </c>
      <c r="C36" s="131">
        <v>1.3928065877643427</v>
      </c>
      <c r="D36" s="131">
        <v>1.4816942963468016</v>
      </c>
      <c r="E36" s="131">
        <v>1.9159882227839338</v>
      </c>
      <c r="F36" s="131">
        <v>1.626596817415646</v>
      </c>
      <c r="G36" s="105">
        <v>1.7589054993606585</v>
      </c>
    </row>
    <row r="37" spans="1:7" ht="12" customHeight="1">
      <c r="A37" s="93" t="s">
        <v>103</v>
      </c>
      <c r="B37" s="131">
        <v>1.5165363885163679</v>
      </c>
      <c r="C37" s="131">
        <v>1.7619309720552652</v>
      </c>
      <c r="D37" s="131">
        <v>1.3329679420312015</v>
      </c>
      <c r="E37" s="131">
        <v>1.2532500226581258</v>
      </c>
      <c r="F37" s="131">
        <v>1.3308349366412879</v>
      </c>
      <c r="G37" s="105">
        <v>1.6092545630980968</v>
      </c>
    </row>
    <row r="38" spans="1:7">
      <c r="A38" s="93" t="s">
        <v>68</v>
      </c>
      <c r="B38" s="131">
        <v>1.9841171298426263</v>
      </c>
      <c r="C38" s="131">
        <v>1.6801618743253546</v>
      </c>
      <c r="D38" s="131">
        <v>1.9901003414393781</v>
      </c>
      <c r="E38" s="131">
        <v>1.6985994515721965</v>
      </c>
      <c r="F38" s="131">
        <v>1.1196552604030952</v>
      </c>
      <c r="G38" s="105">
        <v>1.5426949202076476</v>
      </c>
    </row>
    <row r="39" spans="1:7">
      <c r="A39" s="93" t="s">
        <v>45</v>
      </c>
      <c r="B39" s="131">
        <v>1.3499001454061714</v>
      </c>
      <c r="C39" s="131">
        <v>1.3051806615398418</v>
      </c>
      <c r="D39" s="131">
        <v>1.4282645424430909</v>
      </c>
      <c r="E39" s="131">
        <v>1.4771322979981414</v>
      </c>
      <c r="F39" s="131">
        <v>1.4866406322061709</v>
      </c>
      <c r="G39" s="105">
        <v>1.3940871636047099</v>
      </c>
    </row>
    <row r="40" spans="1:7">
      <c r="A40" s="93" t="s">
        <v>46</v>
      </c>
      <c r="B40" s="131">
        <v>1.4179187283165335</v>
      </c>
      <c r="C40" s="131">
        <v>1.5086874033110727</v>
      </c>
      <c r="D40" s="131">
        <v>1.1692743013370692</v>
      </c>
      <c r="E40" s="131">
        <v>0.84695383961151327</v>
      </c>
      <c r="F40" s="131">
        <v>1.0712472874104595</v>
      </c>
      <c r="G40" s="105">
        <v>1.1986110241594825</v>
      </c>
    </row>
    <row r="41" spans="1:7">
      <c r="A41" s="93" t="s">
        <v>47</v>
      </c>
      <c r="B41" s="131">
        <v>1.023054010714477</v>
      </c>
      <c r="C41" s="131">
        <v>1.0079526701696813</v>
      </c>
      <c r="D41" s="131">
        <v>1.0861542886823092</v>
      </c>
      <c r="E41" s="131">
        <v>1.0535487876004399</v>
      </c>
      <c r="F41" s="131">
        <v>1.0624503407427288</v>
      </c>
      <c r="G41" s="105">
        <v>1.055039218785697</v>
      </c>
    </row>
    <row r="42" spans="1:7">
      <c r="A42" s="93" t="s">
        <v>79</v>
      </c>
      <c r="B42" s="131">
        <v>0.71017300276009754</v>
      </c>
      <c r="C42" s="131">
        <v>0.71168970175601087</v>
      </c>
      <c r="D42" s="131">
        <v>0.99827001499227519</v>
      </c>
      <c r="E42" s="131">
        <v>0.81948282872594835</v>
      </c>
      <c r="F42" s="131">
        <v>1.0190300581382483</v>
      </c>
      <c r="G42" s="105">
        <v>0.97890930902685658</v>
      </c>
    </row>
    <row r="43" spans="1:7">
      <c r="A43" s="130" t="s">
        <v>48</v>
      </c>
      <c r="B43" s="103">
        <v>1.6245800019876435</v>
      </c>
      <c r="C43" s="103">
        <v>1.2817047887077277</v>
      </c>
      <c r="D43" s="103">
        <v>1.0624611311753636</v>
      </c>
      <c r="E43" s="103">
        <v>1.0081984605517884</v>
      </c>
      <c r="F43" s="103">
        <v>0.91419325977121035</v>
      </c>
      <c r="G43" s="106">
        <v>0.97287417045851932</v>
      </c>
    </row>
  </sheetData>
  <mergeCells count="1">
    <mergeCell ref="A2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43"/>
  <sheetViews>
    <sheetView workbookViewId="0">
      <selection activeCell="G17" sqref="G17"/>
    </sheetView>
  </sheetViews>
  <sheetFormatPr defaultRowHeight="1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3">
      <c r="A2" s="138" t="s">
        <v>75</v>
      </c>
      <c r="B2" s="138"/>
      <c r="C2" s="138"/>
      <c r="D2" s="138"/>
      <c r="E2" s="138"/>
      <c r="F2" s="7"/>
    </row>
    <row r="3" spans="1:13">
      <c r="A3" s="84"/>
      <c r="B3" s="84"/>
      <c r="C3" s="84"/>
      <c r="D3" s="84"/>
      <c r="E3" s="84"/>
      <c r="F3" s="84"/>
      <c r="G3" s="83"/>
      <c r="H3" s="83"/>
      <c r="I3" s="83"/>
      <c r="J3" s="83"/>
      <c r="K3" s="83"/>
      <c r="L3" s="83"/>
      <c r="M3" s="83"/>
    </row>
    <row r="4" spans="1:13">
      <c r="A4" s="4"/>
      <c r="B4" s="4"/>
      <c r="C4" s="4"/>
      <c r="D4" s="4"/>
      <c r="E4" s="4"/>
      <c r="F4" s="4"/>
    </row>
    <row r="5" spans="1:13">
      <c r="A5" s="4"/>
      <c r="B5" s="4"/>
      <c r="C5" s="4"/>
      <c r="D5" s="4"/>
      <c r="E5" s="4"/>
      <c r="F5" s="4"/>
    </row>
    <row r="6" spans="1:13">
      <c r="A6" s="4"/>
      <c r="B6" s="4"/>
      <c r="C6" s="4"/>
      <c r="D6" s="4"/>
      <c r="E6" s="4"/>
      <c r="F6" s="4"/>
    </row>
    <row r="7" spans="1:13">
      <c r="A7" s="4"/>
      <c r="B7" s="4"/>
      <c r="C7" s="4"/>
      <c r="D7" s="4"/>
      <c r="E7" s="4"/>
      <c r="F7" s="4"/>
    </row>
    <row r="8" spans="1:13">
      <c r="A8" s="4"/>
      <c r="B8" s="4"/>
      <c r="C8" s="4"/>
      <c r="D8" s="4"/>
      <c r="E8" s="4"/>
      <c r="F8" s="4"/>
    </row>
    <row r="9" spans="1:13">
      <c r="A9" s="4"/>
      <c r="B9" s="4"/>
      <c r="C9" s="4"/>
      <c r="D9" s="4"/>
      <c r="E9" s="4"/>
      <c r="F9" s="4"/>
    </row>
    <row r="10" spans="1:13">
      <c r="A10" s="4"/>
      <c r="B10" s="4"/>
      <c r="C10" s="4"/>
      <c r="D10" s="4"/>
      <c r="E10" s="4"/>
      <c r="F10" s="4"/>
    </row>
    <row r="11" spans="1:13">
      <c r="A11" s="4"/>
      <c r="B11" s="4"/>
      <c r="C11" s="4"/>
      <c r="D11" s="4"/>
      <c r="E11" s="4"/>
      <c r="F11" s="4"/>
    </row>
    <row r="12" spans="1:13">
      <c r="A12" s="4"/>
      <c r="B12" s="4"/>
      <c r="C12" s="4"/>
      <c r="D12" s="4"/>
      <c r="E12" s="4"/>
      <c r="F12" s="4"/>
    </row>
    <row r="13" spans="1:13">
      <c r="A13" s="4"/>
      <c r="B13" s="4"/>
      <c r="C13" s="4"/>
      <c r="D13" s="4"/>
      <c r="E13" s="4"/>
      <c r="F13" s="4"/>
    </row>
    <row r="14" spans="1:13">
      <c r="A14" s="4"/>
      <c r="B14" s="4"/>
      <c r="C14" s="4"/>
      <c r="D14" s="4"/>
      <c r="E14" s="4"/>
      <c r="F14" s="4"/>
    </row>
    <row r="15" spans="1:13">
      <c r="A15" s="4"/>
      <c r="B15" s="4"/>
      <c r="C15" s="4"/>
      <c r="D15" s="4"/>
      <c r="E15" s="4"/>
      <c r="F15" s="4"/>
    </row>
    <row r="16" spans="1:13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5"/>
    </row>
    <row r="21" spans="1:6">
      <c r="A21" s="5"/>
    </row>
    <row r="22" spans="1:6">
      <c r="A22" s="5"/>
    </row>
    <row r="23" spans="1:6">
      <c r="A23" s="74" t="s">
        <v>87</v>
      </c>
      <c r="B23" s="50" t="s">
        <v>49</v>
      </c>
    </row>
    <row r="24" spans="1:6" ht="13.5" customHeight="1">
      <c r="A24" s="36" t="s">
        <v>50</v>
      </c>
      <c r="B24" s="127">
        <v>12.5</v>
      </c>
    </row>
    <row r="25" spans="1:6">
      <c r="A25" s="37" t="s">
        <v>51</v>
      </c>
      <c r="B25" s="128">
        <v>2</v>
      </c>
    </row>
    <row r="26" spans="1:6">
      <c r="A26" s="37" t="s">
        <v>52</v>
      </c>
      <c r="B26" s="128">
        <v>2.9</v>
      </c>
    </row>
    <row r="27" spans="1:6">
      <c r="A27" s="37" t="s">
        <v>53</v>
      </c>
      <c r="B27" s="128">
        <v>11.9</v>
      </c>
    </row>
    <row r="28" spans="1:6">
      <c r="A28" s="37" t="s">
        <v>65</v>
      </c>
      <c r="B28" s="128">
        <v>0.2</v>
      </c>
    </row>
    <row r="29" spans="1:6">
      <c r="A29" s="37" t="s">
        <v>66</v>
      </c>
      <c r="B29" s="128">
        <v>16.399999999999999</v>
      </c>
    </row>
    <row r="30" spans="1:6">
      <c r="A30" s="37" t="s">
        <v>56</v>
      </c>
      <c r="B30" s="128">
        <v>19.100000000000001</v>
      </c>
    </row>
    <row r="31" spans="1:6">
      <c r="A31" s="37" t="s">
        <v>57</v>
      </c>
      <c r="B31" s="128">
        <v>25</v>
      </c>
    </row>
    <row r="32" spans="1:6">
      <c r="A32" s="38" t="s">
        <v>58</v>
      </c>
      <c r="B32" s="129">
        <v>10</v>
      </c>
    </row>
    <row r="34" spans="1:2">
      <c r="A34" s="74" t="s">
        <v>86</v>
      </c>
      <c r="B34" s="50" t="s">
        <v>49</v>
      </c>
    </row>
    <row r="35" spans="1:2">
      <c r="A35" s="36" t="s">
        <v>50</v>
      </c>
      <c r="B35" s="127">
        <v>11.2</v>
      </c>
    </row>
    <row r="36" spans="1:2">
      <c r="A36" s="37" t="s">
        <v>51</v>
      </c>
      <c r="B36" s="128">
        <v>1.8</v>
      </c>
    </row>
    <row r="37" spans="1:2">
      <c r="A37" s="37" t="s">
        <v>52</v>
      </c>
      <c r="B37" s="128">
        <v>3.1</v>
      </c>
    </row>
    <row r="38" spans="1:2">
      <c r="A38" s="37" t="s">
        <v>53</v>
      </c>
      <c r="B38" s="128">
        <v>11.9</v>
      </c>
    </row>
    <row r="39" spans="1:2">
      <c r="A39" s="37" t="s">
        <v>54</v>
      </c>
      <c r="B39" s="128">
        <v>0.2</v>
      </c>
    </row>
    <row r="40" spans="1:2">
      <c r="A40" s="37" t="s">
        <v>55</v>
      </c>
      <c r="B40" s="128">
        <v>15.3</v>
      </c>
    </row>
    <row r="41" spans="1:2">
      <c r="A41" s="37" t="s">
        <v>56</v>
      </c>
      <c r="B41" s="128">
        <v>19.100000000000001</v>
      </c>
    </row>
    <row r="42" spans="1:2">
      <c r="A42" s="37" t="s">
        <v>57</v>
      </c>
      <c r="B42" s="128">
        <v>25.7</v>
      </c>
    </row>
    <row r="43" spans="1:2">
      <c r="A43" s="38" t="s">
        <v>58</v>
      </c>
      <c r="B43" s="129">
        <v>11.7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8"/>
  <sheetViews>
    <sheetView workbookViewId="0">
      <selection activeCell="G17" sqref="G17"/>
    </sheetView>
  </sheetViews>
  <sheetFormatPr defaultRowHeight="1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>
      <c r="A2" s="143" t="s">
        <v>80</v>
      </c>
      <c r="B2" s="143"/>
      <c r="C2" s="143"/>
      <c r="D2" s="143"/>
      <c r="E2" s="143"/>
      <c r="F2" s="151"/>
      <c r="G2" s="151"/>
      <c r="H2" s="151"/>
      <c r="I2" s="151"/>
      <c r="J2" s="151"/>
      <c r="K2" s="83"/>
      <c r="L2" s="83"/>
      <c r="M2" s="83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>
      <c r="A22" s="47" t="s">
        <v>0</v>
      </c>
      <c r="B22" s="71" t="s">
        <v>1</v>
      </c>
      <c r="C22" s="71" t="s">
        <v>2</v>
      </c>
      <c r="D22" s="71" t="s">
        <v>3</v>
      </c>
      <c r="E22" s="71" t="s">
        <v>4</v>
      </c>
      <c r="F22" s="71" t="s">
        <v>5</v>
      </c>
      <c r="G22" s="71" t="s">
        <v>6</v>
      </c>
      <c r="H22" s="71" t="s">
        <v>7</v>
      </c>
      <c r="I22" s="71" t="s">
        <v>8</v>
      </c>
      <c r="J22" s="71" t="s">
        <v>9</v>
      </c>
      <c r="K22" s="71" t="s">
        <v>10</v>
      </c>
      <c r="L22" s="71" t="s">
        <v>11</v>
      </c>
      <c r="M22" s="72" t="s">
        <v>12</v>
      </c>
    </row>
    <row r="23" spans="1:13">
      <c r="A23" s="46">
        <v>2016</v>
      </c>
      <c r="B23" s="66">
        <v>-90.5</v>
      </c>
      <c r="C23" s="66">
        <v>-148.5</v>
      </c>
      <c r="D23" s="66">
        <v>-205.5</v>
      </c>
      <c r="E23" s="66">
        <v>-176.4</v>
      </c>
      <c r="F23" s="66">
        <v>-174.7</v>
      </c>
      <c r="G23" s="66">
        <v>-167.2</v>
      </c>
      <c r="H23" s="66">
        <v>-148.5</v>
      </c>
      <c r="I23" s="66">
        <v>-183.1</v>
      </c>
      <c r="J23" s="66">
        <v>-168</v>
      </c>
      <c r="K23" s="66">
        <v>-179.4</v>
      </c>
      <c r="L23" s="66">
        <v>-135.9</v>
      </c>
      <c r="M23" s="66">
        <v>-197.9</v>
      </c>
    </row>
    <row r="24" spans="1:13">
      <c r="A24" s="46">
        <v>2017</v>
      </c>
      <c r="B24" s="66">
        <v>-127.3</v>
      </c>
      <c r="C24" s="66">
        <v>-156.1</v>
      </c>
      <c r="D24" s="66">
        <v>-219.1</v>
      </c>
      <c r="E24" s="66">
        <v>-207.3</v>
      </c>
      <c r="F24" s="66">
        <v>-225.7</v>
      </c>
      <c r="G24" s="66">
        <v>-217.7</v>
      </c>
      <c r="H24" s="66">
        <v>-205.3</v>
      </c>
      <c r="I24" s="66">
        <v>-221.8</v>
      </c>
      <c r="J24" s="66">
        <v>-206.9</v>
      </c>
      <c r="K24" s="66">
        <v>-197.7</v>
      </c>
      <c r="L24" s="66">
        <v>-183.2</v>
      </c>
      <c r="M24" s="66">
        <v>-238.3</v>
      </c>
    </row>
    <row r="25" spans="1:13">
      <c r="A25" s="46">
        <v>2018</v>
      </c>
      <c r="B25" s="66">
        <v>-154</v>
      </c>
      <c r="C25" s="66">
        <v>-212.1</v>
      </c>
      <c r="D25" s="66">
        <v>-282</v>
      </c>
      <c r="E25" s="66">
        <v>-244.9</v>
      </c>
      <c r="F25" s="66">
        <v>-282.60000000000002</v>
      </c>
      <c r="G25" s="66">
        <v>-244.6</v>
      </c>
      <c r="H25" s="66">
        <v>-269.2</v>
      </c>
      <c r="I25" s="66">
        <v>-262.10000000000002</v>
      </c>
      <c r="J25" s="66">
        <v>-266.7</v>
      </c>
      <c r="K25" s="66">
        <v>-281.60000000000002</v>
      </c>
      <c r="L25" s="66">
        <v>-253.70000000000005</v>
      </c>
      <c r="M25" s="66">
        <v>-300.49999999999994</v>
      </c>
    </row>
    <row r="26" spans="1:13">
      <c r="A26" s="46">
        <v>2019</v>
      </c>
      <c r="B26" s="66">
        <v>-138.30000000000001</v>
      </c>
      <c r="C26" s="66">
        <v>-217.9</v>
      </c>
      <c r="D26" s="66">
        <v>-276.60000000000002</v>
      </c>
      <c r="E26" s="66">
        <v>-300</v>
      </c>
      <c r="F26" s="66">
        <v>-271.10000000000002</v>
      </c>
      <c r="G26" s="66">
        <v>-243.2</v>
      </c>
      <c r="H26" s="66">
        <v>-278.89999999999998</v>
      </c>
      <c r="I26" s="66">
        <v>-258.5</v>
      </c>
      <c r="J26" s="66">
        <v>-262.89999999999998</v>
      </c>
      <c r="K26" s="66">
        <v>-257</v>
      </c>
      <c r="L26" s="66">
        <v>-237.5</v>
      </c>
      <c r="M26" s="66">
        <v>-321.39999999999998</v>
      </c>
    </row>
    <row r="27" spans="1:13">
      <c r="A27" s="46">
        <v>2020</v>
      </c>
      <c r="B27" s="66">
        <v>-160.30000000000001</v>
      </c>
      <c r="C27" s="66">
        <v>-239.5</v>
      </c>
      <c r="D27" s="66">
        <v>-290.3</v>
      </c>
      <c r="E27" s="66">
        <v>-135.80000000000001</v>
      </c>
      <c r="F27" s="66">
        <v>-173.7</v>
      </c>
      <c r="G27" s="66">
        <v>-223.9</v>
      </c>
      <c r="H27" s="66">
        <v>-305.5</v>
      </c>
      <c r="I27" s="66">
        <v>-269.7</v>
      </c>
      <c r="J27" s="66">
        <v>-296</v>
      </c>
      <c r="K27" s="66">
        <v>-244.2</v>
      </c>
      <c r="L27" s="66">
        <v>-260.89999999999998</v>
      </c>
      <c r="M27" s="66">
        <v>-349</v>
      </c>
    </row>
    <row r="28" spans="1:13">
      <c r="A28" s="42">
        <v>2021</v>
      </c>
      <c r="B28" s="68">
        <v>-201</v>
      </c>
      <c r="C28" s="68">
        <v>-294.5</v>
      </c>
      <c r="D28" s="68">
        <v>-371</v>
      </c>
      <c r="E28" s="68">
        <v>-343.9</v>
      </c>
      <c r="F28" s="68">
        <v>-361.7</v>
      </c>
      <c r="G28" s="68">
        <v>-362.9</v>
      </c>
      <c r="H28" s="68">
        <v>-321</v>
      </c>
      <c r="I28" s="68"/>
      <c r="J28" s="68"/>
      <c r="K28" s="68"/>
      <c r="L28" s="68"/>
      <c r="M28" s="68"/>
    </row>
  </sheetData>
  <mergeCells count="1">
    <mergeCell ref="A2:J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0"/>
  <sheetViews>
    <sheetView workbookViewId="0">
      <selection activeCell="G17" sqref="G17"/>
    </sheetView>
  </sheetViews>
  <sheetFormatPr defaultRowHeight="1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>
      <c r="A2" s="144" t="s">
        <v>104</v>
      </c>
      <c r="B2" s="144"/>
      <c r="C2" s="144"/>
      <c r="D2" s="144"/>
      <c r="E2" s="144"/>
      <c r="F2" s="82"/>
      <c r="G2" s="83"/>
      <c r="H2" s="83"/>
      <c r="I2" s="83"/>
      <c r="J2" s="83"/>
      <c r="K2" s="83"/>
      <c r="L2" s="83"/>
      <c r="M2" s="83"/>
    </row>
    <row r="3" spans="1:13">
      <c r="A3" s="4"/>
      <c r="B3" s="4"/>
      <c r="C3" s="4"/>
      <c r="D3" s="4"/>
      <c r="E3" s="4"/>
      <c r="F3" s="4"/>
    </row>
    <row r="4" spans="1:13">
      <c r="A4" s="4"/>
      <c r="B4" s="4"/>
      <c r="C4" s="4"/>
      <c r="D4" s="4"/>
      <c r="E4" s="4"/>
      <c r="F4" s="4"/>
    </row>
    <row r="5" spans="1:13">
      <c r="A5" s="4"/>
      <c r="B5" s="4"/>
      <c r="C5" s="4"/>
      <c r="D5" s="4"/>
      <c r="E5" s="4"/>
      <c r="F5" s="4"/>
    </row>
    <row r="6" spans="1:13">
      <c r="A6" s="4"/>
      <c r="B6" s="4"/>
      <c r="C6" s="4"/>
      <c r="D6" s="4"/>
      <c r="E6" s="4"/>
      <c r="F6" s="4"/>
    </row>
    <row r="7" spans="1:13">
      <c r="A7" s="4"/>
      <c r="B7" s="4"/>
      <c r="C7" s="4"/>
      <c r="D7" s="4"/>
      <c r="E7" s="4"/>
      <c r="F7" s="4"/>
    </row>
    <row r="8" spans="1:13">
      <c r="A8" s="4"/>
      <c r="B8" s="4"/>
      <c r="C8" s="4"/>
      <c r="D8" s="4"/>
      <c r="E8" s="4"/>
      <c r="F8" s="4"/>
    </row>
    <row r="9" spans="1:13">
      <c r="A9" s="4"/>
      <c r="B9" s="4"/>
      <c r="C9" s="4"/>
      <c r="D9" s="4"/>
      <c r="E9" s="4"/>
      <c r="F9" s="4"/>
    </row>
    <row r="10" spans="1:13">
      <c r="A10" s="4"/>
      <c r="B10" s="4"/>
      <c r="C10" s="4"/>
      <c r="D10" s="4"/>
      <c r="E10" s="4"/>
      <c r="F10" s="4"/>
    </row>
    <row r="11" spans="1:13">
      <c r="A11" s="4"/>
      <c r="B11" s="4"/>
      <c r="C11" s="4"/>
      <c r="D11" s="4"/>
      <c r="E11" s="4"/>
      <c r="F11" s="4"/>
    </row>
    <row r="12" spans="1:13">
      <c r="A12" s="4"/>
      <c r="B12" s="4"/>
      <c r="C12" s="4"/>
      <c r="D12" s="4"/>
      <c r="E12" s="4"/>
      <c r="F12" s="4"/>
    </row>
    <row r="13" spans="1:13">
      <c r="A13" s="4"/>
      <c r="B13" s="4"/>
      <c r="C13" s="4"/>
      <c r="D13" s="4"/>
      <c r="E13" s="4"/>
      <c r="F13" s="4"/>
    </row>
    <row r="14" spans="1:13">
      <c r="A14" s="4"/>
      <c r="B14" s="4"/>
      <c r="C14" s="4"/>
      <c r="D14" s="4"/>
      <c r="E14" s="4"/>
      <c r="F14" s="4"/>
    </row>
    <row r="15" spans="1:13">
      <c r="A15" s="4"/>
      <c r="B15" s="4"/>
      <c r="C15" s="4"/>
      <c r="D15" s="4"/>
      <c r="E15" s="4"/>
      <c r="F15" s="4"/>
    </row>
    <row r="16" spans="1:13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4" spans="1:6">
      <c r="A24" s="75" t="s">
        <v>69</v>
      </c>
      <c r="B24" s="39" t="s">
        <v>70</v>
      </c>
      <c r="C24" s="39" t="s">
        <v>71</v>
      </c>
      <c r="D24" s="40" t="s">
        <v>72</v>
      </c>
      <c r="E24" s="6"/>
    </row>
    <row r="25" spans="1:6" ht="15.75" customHeight="1">
      <c r="A25" s="18" t="s">
        <v>91</v>
      </c>
      <c r="B25" s="122">
        <v>1070.9000000000001</v>
      </c>
      <c r="C25" s="126">
        <v>2182.4</v>
      </c>
      <c r="D25" s="122">
        <v>-1111.5</v>
      </c>
      <c r="E25" s="6"/>
    </row>
    <row r="26" spans="1:6" ht="15" customHeight="1">
      <c r="A26" s="19" t="s">
        <v>90</v>
      </c>
      <c r="B26" s="122">
        <v>1219.8</v>
      </c>
      <c r="C26" s="126">
        <v>2578.3000000000002</v>
      </c>
      <c r="D26" s="122">
        <v>-1358.5</v>
      </c>
      <c r="E26" s="6"/>
    </row>
    <row r="27" spans="1:6" ht="14.25" customHeight="1">
      <c r="A27" s="19" t="s">
        <v>89</v>
      </c>
      <c r="B27" s="122">
        <v>1533.6</v>
      </c>
      <c r="C27" s="126">
        <v>3222.9</v>
      </c>
      <c r="D27" s="122">
        <v>-1689.3</v>
      </c>
      <c r="E27" s="6"/>
    </row>
    <row r="28" spans="1:6" ht="14.25" customHeight="1">
      <c r="A28" s="19" t="s">
        <v>88</v>
      </c>
      <c r="B28" s="122">
        <v>1581.4</v>
      </c>
      <c r="C28" s="126">
        <v>3307.4</v>
      </c>
      <c r="D28" s="122">
        <v>-1726</v>
      </c>
      <c r="E28" s="6"/>
    </row>
    <row r="29" spans="1:6" ht="13.5" customHeight="1">
      <c r="A29" s="19" t="s">
        <v>87</v>
      </c>
      <c r="B29" s="122">
        <v>1361.3</v>
      </c>
      <c r="C29" s="126">
        <v>2890.3</v>
      </c>
      <c r="D29" s="122">
        <v>-1529</v>
      </c>
      <c r="E29" s="6"/>
    </row>
    <row r="30" spans="1:6" ht="13.5" customHeight="1">
      <c r="A30" s="19" t="s">
        <v>86</v>
      </c>
      <c r="B30" s="122">
        <v>1572.5</v>
      </c>
      <c r="C30" s="126">
        <v>3828.3</v>
      </c>
      <c r="D30" s="122">
        <v>-2255.8000000000002</v>
      </c>
      <c r="E30" s="6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G25"/>
  <sheetViews>
    <sheetView workbookViewId="0">
      <selection activeCell="G17" sqref="G17"/>
    </sheetView>
  </sheetViews>
  <sheetFormatPr defaultRowHeight="12"/>
  <cols>
    <col min="1" max="1" width="17.85546875" style="3" customWidth="1"/>
    <col min="2" max="2" width="6.28515625" style="3" bestFit="1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9.28515625" style="3" bestFit="1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9.85546875" style="3" customWidth="1"/>
    <col min="14" max="14" width="6.140625" style="3" bestFit="1" customWidth="1"/>
    <col min="15" max="15" width="6.85546875" style="3" bestFit="1" customWidth="1"/>
    <col min="16" max="17" width="4.42578125" style="3" bestFit="1" customWidth="1"/>
    <col min="18" max="20" width="5.42578125" style="3" bestFit="1" customWidth="1"/>
    <col min="21" max="21" width="4.42578125" style="3" bestFit="1" customWidth="1"/>
    <col min="22" max="25" width="5.42578125" style="3" bestFit="1" customWidth="1"/>
    <col min="26" max="26" width="4.42578125" style="3" bestFit="1" customWidth="1"/>
    <col min="27" max="29" width="5.42578125" style="3" bestFit="1" customWidth="1"/>
    <col min="30" max="30" width="5.42578125" style="3" customWidth="1"/>
    <col min="31" max="31" width="5.85546875" style="3" customWidth="1"/>
    <col min="32" max="32" width="6.42578125" style="3" customWidth="1"/>
    <col min="33" max="16384" width="9.140625" style="3"/>
  </cols>
  <sheetData>
    <row r="2" spans="1:15">
      <c r="A2" s="143" t="s">
        <v>84</v>
      </c>
      <c r="B2" s="143"/>
      <c r="C2" s="143"/>
      <c r="D2" s="143"/>
      <c r="E2" s="143"/>
      <c r="F2" s="151"/>
      <c r="G2" s="151"/>
      <c r="H2" s="151"/>
      <c r="I2" s="151"/>
      <c r="J2" s="151"/>
      <c r="K2" s="151"/>
      <c r="L2" s="151"/>
      <c r="M2" s="151"/>
      <c r="N2" s="7"/>
      <c r="O2" s="7"/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3">
      <c r="A18" s="5"/>
    </row>
    <row r="19" spans="1:33">
      <c r="A19" s="5"/>
      <c r="AG19" s="6"/>
    </row>
    <row r="20" spans="1:33">
      <c r="A20" s="5"/>
      <c r="AG20" s="6"/>
    </row>
    <row r="21" spans="1:33" ht="9.75" customHeight="1">
      <c r="A21" s="5"/>
      <c r="AG21" s="6"/>
    </row>
    <row r="22" spans="1:33">
      <c r="A22" s="139"/>
      <c r="B22" s="141">
        <v>2019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>
        <v>2020</v>
      </c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>
        <v>2021</v>
      </c>
      <c r="AA22" s="142"/>
      <c r="AB22" s="142"/>
      <c r="AC22" s="142"/>
      <c r="AD22" s="142"/>
      <c r="AE22" s="142"/>
      <c r="AF22" s="141"/>
      <c r="AG22" s="6"/>
    </row>
    <row r="23" spans="1:33">
      <c r="A23" s="140"/>
      <c r="B23" s="33" t="s">
        <v>13</v>
      </c>
      <c r="C23" s="33" t="s">
        <v>14</v>
      </c>
      <c r="D23" s="33" t="s">
        <v>15</v>
      </c>
      <c r="E23" s="33" t="s">
        <v>16</v>
      </c>
      <c r="F23" s="33" t="s">
        <v>17</v>
      </c>
      <c r="G23" s="33" t="s">
        <v>18</v>
      </c>
      <c r="H23" s="33" t="s">
        <v>19</v>
      </c>
      <c r="I23" s="33" t="s">
        <v>20</v>
      </c>
      <c r="J23" s="33" t="s">
        <v>21</v>
      </c>
      <c r="K23" s="33" t="s">
        <v>22</v>
      </c>
      <c r="L23" s="33" t="s">
        <v>23</v>
      </c>
      <c r="M23" s="33" t="s">
        <v>24</v>
      </c>
      <c r="N23" s="33" t="s">
        <v>13</v>
      </c>
      <c r="O23" s="33" t="s">
        <v>14</v>
      </c>
      <c r="P23" s="33" t="s">
        <v>15</v>
      </c>
      <c r="Q23" s="33" t="s">
        <v>16</v>
      </c>
      <c r="R23" s="33" t="s">
        <v>17</v>
      </c>
      <c r="S23" s="33" t="s">
        <v>25</v>
      </c>
      <c r="T23" s="33" t="s">
        <v>19</v>
      </c>
      <c r="U23" s="33" t="s">
        <v>26</v>
      </c>
      <c r="V23" s="33" t="s">
        <v>21</v>
      </c>
      <c r="W23" s="33" t="s">
        <v>27</v>
      </c>
      <c r="X23" s="33" t="s">
        <v>23</v>
      </c>
      <c r="Y23" s="33" t="s">
        <v>24</v>
      </c>
      <c r="Z23" s="33" t="s">
        <v>13</v>
      </c>
      <c r="AA23" s="34" t="s">
        <v>14</v>
      </c>
      <c r="AB23" s="33" t="s">
        <v>15</v>
      </c>
      <c r="AC23" s="33" t="s">
        <v>16</v>
      </c>
      <c r="AD23" s="79" t="s">
        <v>17</v>
      </c>
      <c r="AE23" s="33" t="s">
        <v>25</v>
      </c>
      <c r="AF23" s="79" t="s">
        <v>19</v>
      </c>
      <c r="AG23" s="6"/>
    </row>
    <row r="24" spans="1:33" ht="28.5" customHeight="1">
      <c r="A24" s="31" t="s">
        <v>73</v>
      </c>
      <c r="B24" s="20">
        <v>107.04955714362214</v>
      </c>
      <c r="C24" s="20">
        <v>103.05469693630643</v>
      </c>
      <c r="D24" s="20">
        <v>106.5540849399146</v>
      </c>
      <c r="E24" s="20">
        <v>83.804058120513616</v>
      </c>
      <c r="F24" s="20">
        <v>97.663587687631406</v>
      </c>
      <c r="G24" s="20">
        <v>96.047232355670943</v>
      </c>
      <c r="H24" s="20">
        <v>108.87893967295254</v>
      </c>
      <c r="I24" s="20">
        <v>93.476142278451405</v>
      </c>
      <c r="J24" s="20">
        <v>116.03027535062083</v>
      </c>
      <c r="K24" s="20">
        <v>112.37403253245004</v>
      </c>
      <c r="L24" s="20">
        <v>99.332915825323369</v>
      </c>
      <c r="M24" s="16">
        <v>81.894486392152885</v>
      </c>
      <c r="N24" s="22">
        <v>100.54069338788538</v>
      </c>
      <c r="O24" s="22">
        <v>111.77933359663091</v>
      </c>
      <c r="P24" s="22">
        <v>85.694935103741471</v>
      </c>
      <c r="Q24" s="22">
        <v>71.283537880135214</v>
      </c>
      <c r="R24" s="22">
        <v>103.90424682350312</v>
      </c>
      <c r="S24" s="22">
        <v>121.75061963317823</v>
      </c>
      <c r="T24" s="22">
        <v>100.8184202333199</v>
      </c>
      <c r="U24" s="22">
        <v>78.376764810035453</v>
      </c>
      <c r="V24" s="22">
        <v>129.49769232961904</v>
      </c>
      <c r="W24" s="22">
        <v>117.47585360993436</v>
      </c>
      <c r="X24" s="22">
        <v>105.08585699580438</v>
      </c>
      <c r="Y24" s="16">
        <v>83.287463510424814</v>
      </c>
      <c r="Z24" s="30">
        <v>90.924906043100663</v>
      </c>
      <c r="AA24" s="23">
        <v>114.41186008293316</v>
      </c>
      <c r="AB24" s="52">
        <v>114.18675061706691</v>
      </c>
      <c r="AC24" s="23">
        <v>84.198294032010949</v>
      </c>
      <c r="AD24" s="21">
        <v>92.410830860406648</v>
      </c>
      <c r="AE24" s="92">
        <v>112.44894094348292</v>
      </c>
      <c r="AF24" s="97">
        <v>106.21228910733285</v>
      </c>
      <c r="AG24" s="6"/>
    </row>
    <row r="25" spans="1:33" ht="40.5" customHeight="1">
      <c r="A25" s="29" t="s">
        <v>74</v>
      </c>
      <c r="B25" s="27">
        <f>IF(220321.7383="","-",234254.08835/220321.7383*100)</f>
        <v>106.32363840150403</v>
      </c>
      <c r="C25" s="15">
        <f>IF(215472.31369="","-",241409.84081/215472.31369*100)</f>
        <v>112.03752197942065</v>
      </c>
      <c r="D25" s="15">
        <f>IF(242121.38159="","-",257232.04683/242121.38159*100)</f>
        <v>106.24094623150131</v>
      </c>
      <c r="E25" s="15">
        <f>IF(199735.58403="","-",215570.89403/199735.58403*100)</f>
        <v>107.92813662968615</v>
      </c>
      <c r="F25" s="15">
        <f>IF(223023.34378="","-",210534.26912/223023.34378*100)</f>
        <v>94.400104290284631</v>
      </c>
      <c r="G25" s="15">
        <f>IF(214123.17565="","-",202212.33865/214123.17565*100)</f>
        <v>94.437390084542201</v>
      </c>
      <c r="H25" s="15">
        <f>IF(218832.76993="","-",220166.65021/218832.76993*100)</f>
        <v>100.6095432052643</v>
      </c>
      <c r="I25" s="15">
        <f>IF(218601.82808="","-",205803.2912/218601.82808*100)</f>
        <v>94.145274542115814</v>
      </c>
      <c r="J25" s="15">
        <f>IF(207304.07378="","-",238794.12546/207304.07378*100)</f>
        <v>115.19027152038439</v>
      </c>
      <c r="K25" s="15">
        <f>IF(258965.48256="","-",268342.58823/258965.48256*100)</f>
        <v>103.62098669571817</v>
      </c>
      <c r="L25" s="15">
        <f>IF(268843.90574="","-",266552.51729/268843.90574*100)</f>
        <v>99.147688156183818</v>
      </c>
      <c r="M25" s="17">
        <f>IF(218827.70429="","-",218291.815/218827.70429*100)</f>
        <v>99.755109028932736</v>
      </c>
      <c r="N25" s="15">
        <f>IF(234254.08835="","-",219472.10441/234254.08835*100)</f>
        <v>93.68976480021378</v>
      </c>
      <c r="O25" s="15">
        <f>IF(241409.84081="","-",245324.45574/241409.84081*100)</f>
        <v>101.62156394157972</v>
      </c>
      <c r="P25" s="15">
        <f>IF(257232.04683="","-",210230.63314/257232.04683*100)</f>
        <v>81.728010071364707</v>
      </c>
      <c r="Q25" s="15">
        <f>IF(215570.89403="","-",149859.83301/215570.89403*100)</f>
        <v>69.517656214361068</v>
      </c>
      <c r="R25" s="15">
        <f>IF(210534.26912="","-",155710.73078/210534.26912*100)</f>
        <v>73.959803043393492</v>
      </c>
      <c r="S25" s="15">
        <f>IF(202212.33865="","-",189578.77956/202212.33865*100)</f>
        <v>93.752330261178145</v>
      </c>
      <c r="T25" s="15">
        <f>IF(220166.65021="","-",191130.33065/220166.65021*100)</f>
        <v>86.811663105059509</v>
      </c>
      <c r="U25" s="15">
        <f>IF(205803.2912="","-",163909.5874/205803.2912*100)</f>
        <v>79.643812518387932</v>
      </c>
      <c r="V25" s="15">
        <f>IF(238794.12546="","-",212259.13319/238794.12546*100)</f>
        <v>88.887920831852767</v>
      </c>
      <c r="W25" s="15">
        <f>IF(268342.58823="","-",249353.22858/268342.58823*100)</f>
        <v>92.923464078044901</v>
      </c>
      <c r="X25" s="15">
        <f>IF(266552.51729="","-",262034.9772/266552.51729*100)</f>
        <v>98.30519698859753</v>
      </c>
      <c r="Y25" s="17">
        <f>IF(218291.815="","-",218242.28602/218291.815*100)</f>
        <v>99.977310656379856</v>
      </c>
      <c r="Z25" s="27">
        <f>IF(219472.10441="","-",198436.59351/219472.10441*100)</f>
        <v>90.415405658705879</v>
      </c>
      <c r="AA25" s="15">
        <f>IF(245324.45574="","-",227034.99772/245324.45574*100)</f>
        <v>92.544788099159774</v>
      </c>
      <c r="AB25" s="53">
        <f>IF(210230.63314="","-",259243.88666/210230.63314*100)</f>
        <v>123.31403981805084</v>
      </c>
      <c r="AC25" s="15">
        <f>IF(149859.83301="","-",218278.92995/149859.83301*100)</f>
        <v>145.65539382086087</v>
      </c>
      <c r="AD25" s="15">
        <f>IF(155710.73078="","-",201713.37276/155710.73078*100)</f>
        <v>129.54365556539327</v>
      </c>
      <c r="AE25" s="77">
        <f>IF(189578.77956="","-",226824.55141/189578.77956*100)</f>
        <v>119.64659332465637</v>
      </c>
      <c r="AF25" s="17">
        <f>IF(191130.33065="","-",240915.54831/191130.33065*100)</f>
        <v>126.04778503269965</v>
      </c>
      <c r="AG25" s="6"/>
    </row>
  </sheetData>
  <mergeCells count="5">
    <mergeCell ref="A22:A23"/>
    <mergeCell ref="B22:M22"/>
    <mergeCell ref="N22:Y22"/>
    <mergeCell ref="Z22:AF22"/>
    <mergeCell ref="A2:M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7"/>
  <sheetViews>
    <sheetView workbookViewId="0">
      <selection activeCell="G17" sqref="G17"/>
    </sheetView>
  </sheetViews>
  <sheetFormatPr defaultRowHeight="1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5" width="14.7109375" style="3" customWidth="1"/>
    <col min="6" max="6" width="14.140625" style="3" customWidth="1"/>
    <col min="7" max="7" width="15.28515625" style="3" customWidth="1"/>
    <col min="8" max="16384" width="9.140625" style="3"/>
  </cols>
  <sheetData>
    <row r="2" spans="1:13">
      <c r="A2" s="144" t="s">
        <v>110</v>
      </c>
      <c r="B2" s="144"/>
      <c r="C2" s="144"/>
      <c r="D2" s="144"/>
      <c r="E2" s="144"/>
      <c r="F2" s="145"/>
      <c r="G2" s="87"/>
      <c r="H2" s="83"/>
      <c r="I2" s="83"/>
      <c r="J2" s="83"/>
      <c r="K2" s="83"/>
      <c r="L2" s="83"/>
      <c r="M2" s="83"/>
    </row>
    <row r="3" spans="1:13">
      <c r="A3" s="4"/>
      <c r="B3" s="4"/>
      <c r="C3" s="4"/>
      <c r="D3" s="4"/>
      <c r="E3" s="4"/>
      <c r="F3" s="4"/>
      <c r="G3" s="4"/>
    </row>
    <row r="4" spans="1:13">
      <c r="A4" s="4"/>
      <c r="B4" s="4"/>
      <c r="C4" s="4"/>
      <c r="D4" s="4"/>
      <c r="E4" s="4"/>
      <c r="F4" s="4"/>
      <c r="G4" s="4"/>
    </row>
    <row r="5" spans="1:13">
      <c r="A5" s="4"/>
      <c r="B5" s="4"/>
      <c r="C5" s="4"/>
      <c r="D5" s="4"/>
      <c r="E5" s="4"/>
      <c r="F5" s="4"/>
      <c r="G5" s="4"/>
    </row>
    <row r="6" spans="1:13">
      <c r="A6" s="4"/>
      <c r="B6" s="4"/>
      <c r="C6" s="4"/>
      <c r="D6" s="4"/>
      <c r="E6" s="4"/>
      <c r="F6" s="4"/>
      <c r="G6" s="4"/>
    </row>
    <row r="7" spans="1:13">
      <c r="A7" s="4"/>
      <c r="B7" s="4"/>
      <c r="C7" s="4"/>
      <c r="D7" s="4"/>
      <c r="E7" s="4"/>
      <c r="F7" s="4"/>
      <c r="G7" s="4"/>
    </row>
    <row r="8" spans="1:13">
      <c r="A8" s="4"/>
      <c r="B8" s="4"/>
      <c r="C8" s="4"/>
      <c r="D8" s="4"/>
      <c r="E8" s="4"/>
      <c r="F8" s="4"/>
      <c r="G8" s="4"/>
    </row>
    <row r="9" spans="1:13">
      <c r="A9" s="4"/>
      <c r="B9" s="4"/>
      <c r="C9" s="4"/>
      <c r="D9" s="4"/>
      <c r="E9" s="4"/>
      <c r="F9" s="4"/>
      <c r="G9" s="4"/>
    </row>
    <row r="10" spans="1:13">
      <c r="A10" s="4"/>
      <c r="B10" s="4"/>
      <c r="C10" s="4"/>
      <c r="D10" s="4"/>
      <c r="E10" s="4"/>
      <c r="F10" s="4"/>
      <c r="G10" s="4"/>
    </row>
    <row r="11" spans="1:13">
      <c r="A11" s="4"/>
      <c r="B11" s="4"/>
      <c r="C11" s="4"/>
      <c r="D11" s="4"/>
      <c r="E11" s="4"/>
      <c r="F11" s="4"/>
      <c r="G11" s="4"/>
    </row>
    <row r="12" spans="1:13">
      <c r="A12" s="4"/>
      <c r="B12" s="4"/>
      <c r="C12" s="4"/>
      <c r="D12" s="4"/>
      <c r="E12" s="4"/>
      <c r="F12" s="4"/>
      <c r="G12" s="4"/>
    </row>
    <row r="13" spans="1:13">
      <c r="A13" s="4"/>
      <c r="B13" s="4"/>
      <c r="C13" s="4"/>
      <c r="D13" s="4"/>
      <c r="E13" s="4"/>
      <c r="F13" s="4"/>
      <c r="G13" s="4"/>
    </row>
    <row r="14" spans="1:13">
      <c r="A14" s="4"/>
      <c r="B14" s="4"/>
      <c r="C14" s="4"/>
      <c r="D14" s="4"/>
      <c r="E14" s="4"/>
      <c r="F14" s="4"/>
      <c r="G14" s="4"/>
    </row>
    <row r="15" spans="1:13">
      <c r="A15" s="4"/>
      <c r="B15" s="4"/>
      <c r="C15" s="4"/>
      <c r="D15" s="4"/>
      <c r="E15" s="4"/>
      <c r="F15" s="4"/>
      <c r="G15" s="4"/>
    </row>
    <row r="16" spans="1:13">
      <c r="A16" s="4"/>
      <c r="B16" s="4"/>
      <c r="C16" s="4"/>
      <c r="D16" s="4"/>
      <c r="E16" s="4"/>
      <c r="F16" s="4"/>
      <c r="G16" s="4"/>
    </row>
    <row r="17" spans="1:8">
      <c r="A17" s="4"/>
      <c r="B17" s="4"/>
      <c r="C17" s="4"/>
      <c r="D17" s="4"/>
      <c r="E17" s="4"/>
      <c r="F17" s="4"/>
      <c r="G17" s="4"/>
    </row>
    <row r="18" spans="1:8">
      <c r="A18" s="4"/>
      <c r="B18" s="4"/>
      <c r="C18" s="4"/>
      <c r="D18" s="4"/>
      <c r="E18" s="4"/>
      <c r="F18" s="4"/>
      <c r="G18" s="4"/>
    </row>
    <row r="19" spans="1:8">
      <c r="A19" s="4"/>
      <c r="B19" s="4"/>
      <c r="C19" s="4"/>
      <c r="D19" s="4"/>
      <c r="E19" s="4"/>
      <c r="F19" s="4"/>
      <c r="G19" s="4"/>
      <c r="H19" s="6"/>
    </row>
    <row r="20" spans="1:8">
      <c r="A20" s="4"/>
      <c r="B20" s="4"/>
      <c r="C20" s="4"/>
      <c r="D20" s="4"/>
      <c r="E20" s="4"/>
      <c r="F20" s="4"/>
      <c r="G20" s="4"/>
      <c r="H20" s="6"/>
    </row>
    <row r="21" spans="1:8">
      <c r="H21" s="6"/>
    </row>
    <row r="22" spans="1:8" ht="24">
      <c r="A22" s="73" t="s">
        <v>28</v>
      </c>
      <c r="B22" s="44" t="s">
        <v>86</v>
      </c>
      <c r="C22" s="14" t="s">
        <v>87</v>
      </c>
      <c r="D22" s="14" t="s">
        <v>88</v>
      </c>
      <c r="E22" s="14" t="s">
        <v>89</v>
      </c>
      <c r="F22" s="14" t="s">
        <v>90</v>
      </c>
      <c r="G22" s="14" t="s">
        <v>91</v>
      </c>
      <c r="H22" s="6"/>
    </row>
    <row r="23" spans="1:8">
      <c r="A23" s="57" t="s">
        <v>29</v>
      </c>
      <c r="B23" s="119">
        <v>6.1</v>
      </c>
      <c r="C23" s="119">
        <v>8.6999999999999993</v>
      </c>
      <c r="D23" s="119">
        <v>7</v>
      </c>
      <c r="E23" s="119">
        <v>7.1</v>
      </c>
      <c r="F23" s="119">
        <v>7</v>
      </c>
      <c r="G23" s="16">
        <v>5.8</v>
      </c>
    </row>
    <row r="24" spans="1:8">
      <c r="A24" s="57" t="s">
        <v>30</v>
      </c>
      <c r="B24" s="119">
        <v>1.3</v>
      </c>
      <c r="C24" s="119">
        <v>3.7</v>
      </c>
      <c r="D24" s="119">
        <v>4.4000000000000004</v>
      </c>
      <c r="E24" s="119">
        <v>3.2</v>
      </c>
      <c r="F24" s="119">
        <v>1.9</v>
      </c>
      <c r="G24" s="120">
        <v>1.4</v>
      </c>
    </row>
    <row r="25" spans="1:8">
      <c r="A25" s="57" t="s">
        <v>31</v>
      </c>
      <c r="B25" s="119">
        <v>91.4</v>
      </c>
      <c r="C25" s="119">
        <v>86.4</v>
      </c>
      <c r="D25" s="119">
        <v>86.9</v>
      </c>
      <c r="E25" s="119">
        <v>87.4</v>
      </c>
      <c r="F25" s="119">
        <v>88.2</v>
      </c>
      <c r="G25" s="120">
        <v>91.2</v>
      </c>
    </row>
    <row r="26" spans="1:8">
      <c r="A26" s="57" t="s">
        <v>32</v>
      </c>
      <c r="B26" s="22">
        <v>1.1000000000000001</v>
      </c>
      <c r="C26" s="22">
        <v>1.1000000000000001</v>
      </c>
      <c r="D26" s="22">
        <v>1.6</v>
      </c>
      <c r="E26" s="22">
        <v>2.2000000000000002</v>
      </c>
      <c r="F26" s="22">
        <v>2.8</v>
      </c>
      <c r="G26" s="120">
        <v>1.4</v>
      </c>
    </row>
    <row r="27" spans="1:8">
      <c r="A27" s="58" t="s">
        <v>59</v>
      </c>
      <c r="B27" s="15">
        <v>0.1</v>
      </c>
      <c r="C27" s="15">
        <v>0.1</v>
      </c>
      <c r="D27" s="15">
        <v>0.1</v>
      </c>
      <c r="E27" s="15">
        <v>0.1</v>
      </c>
      <c r="F27" s="15">
        <v>0.1</v>
      </c>
      <c r="G27" s="17">
        <v>0.2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3"/>
  <sheetViews>
    <sheetView workbookViewId="0">
      <selection activeCell="G17" sqref="G17"/>
    </sheetView>
  </sheetViews>
  <sheetFormatPr defaultRowHeight="12"/>
  <cols>
    <col min="1" max="1" width="26.140625" style="3" customWidth="1"/>
    <col min="2" max="2" width="15.5703125" style="3" customWidth="1"/>
    <col min="3" max="3" width="16" style="3" customWidth="1"/>
    <col min="4" max="4" width="15.7109375" style="3" customWidth="1"/>
    <col min="5" max="5" width="15.28515625" style="3" customWidth="1"/>
    <col min="6" max="6" width="15.140625" style="3" customWidth="1"/>
    <col min="7" max="7" width="15" style="3" customWidth="1"/>
    <col min="8" max="16384" width="9.140625" style="3"/>
  </cols>
  <sheetData>
    <row r="2" spans="1:13">
      <c r="A2" s="146" t="s">
        <v>109</v>
      </c>
      <c r="B2" s="146"/>
      <c r="C2" s="146"/>
      <c r="D2" s="146"/>
      <c r="E2" s="146"/>
      <c r="F2" s="86"/>
      <c r="G2" s="86"/>
      <c r="H2" s="83"/>
      <c r="I2" s="83"/>
      <c r="J2" s="83"/>
      <c r="K2" s="83"/>
      <c r="L2" s="83"/>
      <c r="M2" s="83"/>
    </row>
    <row r="3" spans="1:13">
      <c r="A3" s="4"/>
      <c r="B3" s="4"/>
      <c r="C3" s="4"/>
      <c r="D3" s="4"/>
      <c r="E3" s="4"/>
      <c r="F3" s="4"/>
      <c r="G3" s="4"/>
    </row>
    <row r="4" spans="1:13">
      <c r="A4" s="4"/>
      <c r="B4" s="4"/>
      <c r="C4" s="4"/>
      <c r="D4" s="4"/>
      <c r="E4" s="4"/>
      <c r="F4" s="4"/>
      <c r="G4" s="4"/>
    </row>
    <row r="5" spans="1:13">
      <c r="A5" s="4"/>
      <c r="B5" s="4"/>
      <c r="C5" s="4"/>
      <c r="D5" s="4"/>
      <c r="E5" s="4"/>
      <c r="F5" s="4"/>
      <c r="G5" s="4"/>
    </row>
    <row r="6" spans="1:13">
      <c r="A6" s="4"/>
      <c r="B6" s="4"/>
      <c r="C6" s="4"/>
      <c r="D6" s="4"/>
      <c r="E6" s="4"/>
      <c r="F6" s="4"/>
      <c r="G6" s="4"/>
    </row>
    <row r="7" spans="1:13">
      <c r="A7" s="4"/>
      <c r="B7" s="4"/>
      <c r="C7" s="4"/>
      <c r="D7" s="4"/>
      <c r="E7" s="4"/>
      <c r="F7" s="4"/>
      <c r="G7" s="4"/>
    </row>
    <row r="8" spans="1:13">
      <c r="A8" s="4"/>
      <c r="B8" s="4"/>
      <c r="C8" s="4"/>
      <c r="D8" s="4"/>
      <c r="E8" s="4"/>
      <c r="F8" s="4"/>
      <c r="G8" s="4"/>
    </row>
    <row r="9" spans="1:13">
      <c r="A9" s="4"/>
      <c r="B9" s="4"/>
      <c r="C9" s="4"/>
      <c r="D9" s="4"/>
      <c r="E9" s="4"/>
      <c r="F9" s="4"/>
      <c r="G9" s="4"/>
    </row>
    <row r="10" spans="1:13">
      <c r="A10" s="4"/>
      <c r="B10" s="4"/>
      <c r="C10" s="4"/>
      <c r="D10" s="4"/>
      <c r="E10" s="4"/>
      <c r="F10" s="4"/>
      <c r="G10" s="4"/>
    </row>
    <row r="11" spans="1:13">
      <c r="A11" s="4"/>
      <c r="B11" s="4"/>
      <c r="C11" s="4"/>
      <c r="D11" s="4"/>
      <c r="E11" s="4"/>
      <c r="F11" s="4"/>
      <c r="G11" s="4"/>
    </row>
    <row r="12" spans="1:13">
      <c r="A12" s="4"/>
      <c r="B12" s="4"/>
      <c r="C12" s="4"/>
      <c r="D12" s="4"/>
      <c r="E12" s="4"/>
      <c r="F12" s="4"/>
      <c r="G12" s="4"/>
    </row>
    <row r="13" spans="1:13">
      <c r="A13" s="4"/>
      <c r="B13" s="4"/>
      <c r="C13" s="4"/>
      <c r="D13" s="4"/>
      <c r="E13" s="4"/>
      <c r="F13" s="4"/>
      <c r="G13" s="4"/>
    </row>
    <row r="14" spans="1:13">
      <c r="A14" s="4"/>
      <c r="B14" s="4"/>
      <c r="C14" s="4"/>
      <c r="D14" s="4"/>
      <c r="E14" s="4"/>
      <c r="F14" s="4"/>
      <c r="G14" s="4"/>
    </row>
    <row r="15" spans="1:13">
      <c r="A15" s="4"/>
      <c r="B15" s="4"/>
      <c r="C15" s="4"/>
      <c r="D15" s="4"/>
      <c r="E15" s="4"/>
      <c r="F15" s="4"/>
      <c r="G15" s="4"/>
    </row>
    <row r="16" spans="1:13">
      <c r="A16" s="4"/>
      <c r="B16" s="4"/>
      <c r="C16" s="4"/>
      <c r="D16" s="4"/>
      <c r="E16" s="4"/>
      <c r="F16" s="4"/>
      <c r="G16" s="4"/>
    </row>
    <row r="17" spans="1:8">
      <c r="A17" s="4"/>
      <c r="B17" s="4"/>
      <c r="C17" s="4"/>
      <c r="D17" s="4"/>
      <c r="E17" s="4"/>
      <c r="F17" s="4"/>
      <c r="G17" s="4"/>
    </row>
    <row r="18" spans="1:8">
      <c r="A18" s="5"/>
    </row>
    <row r="19" spans="1:8">
      <c r="A19" s="5"/>
    </row>
    <row r="20" spans="1:8" ht="24">
      <c r="A20" s="35"/>
      <c r="B20" s="13" t="s">
        <v>91</v>
      </c>
      <c r="C20" s="13" t="s">
        <v>90</v>
      </c>
      <c r="D20" s="13" t="s">
        <v>89</v>
      </c>
      <c r="E20" s="14" t="s">
        <v>88</v>
      </c>
      <c r="F20" s="14" t="s">
        <v>87</v>
      </c>
      <c r="G20" s="14" t="s">
        <v>86</v>
      </c>
      <c r="H20" s="6"/>
    </row>
    <row r="21" spans="1:8" ht="15" customHeight="1">
      <c r="A21" s="24" t="s">
        <v>33</v>
      </c>
      <c r="B21" s="98">
        <v>57.4</v>
      </c>
      <c r="C21" s="99">
        <v>57.7</v>
      </c>
      <c r="D21" s="99">
        <v>65.400000000000006</v>
      </c>
      <c r="E21" s="99">
        <v>63.3</v>
      </c>
      <c r="F21" s="99">
        <v>64.3</v>
      </c>
      <c r="G21" s="104">
        <v>64.2</v>
      </c>
      <c r="H21" s="8"/>
    </row>
    <row r="22" spans="1:8" ht="14.25" customHeight="1">
      <c r="A22" s="25" t="s">
        <v>34</v>
      </c>
      <c r="B22" s="100">
        <v>20.8</v>
      </c>
      <c r="C22" s="101">
        <v>20.9</v>
      </c>
      <c r="D22" s="101">
        <v>16</v>
      </c>
      <c r="E22" s="101">
        <v>14.7</v>
      </c>
      <c r="F22" s="101">
        <v>16.2</v>
      </c>
      <c r="G22" s="105">
        <v>15.5</v>
      </c>
      <c r="H22" s="8"/>
    </row>
    <row r="23" spans="1:8" ht="15" customHeight="1">
      <c r="A23" s="26" t="s">
        <v>35</v>
      </c>
      <c r="B23" s="102">
        <v>21.8</v>
      </c>
      <c r="C23" s="103">
        <v>21.4</v>
      </c>
      <c r="D23" s="103">
        <v>18.600000000000001</v>
      </c>
      <c r="E23" s="103">
        <v>22</v>
      </c>
      <c r="F23" s="103">
        <v>19.5</v>
      </c>
      <c r="G23" s="106">
        <v>20.3</v>
      </c>
      <c r="H23" s="8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45"/>
  <sheetViews>
    <sheetView workbookViewId="0">
      <selection activeCell="G17" sqref="G17"/>
    </sheetView>
  </sheetViews>
  <sheetFormatPr defaultRowHeight="1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13">
      <c r="A2" s="144" t="s">
        <v>108</v>
      </c>
      <c r="B2" s="144"/>
      <c r="C2" s="144"/>
      <c r="D2" s="144"/>
      <c r="E2" s="144"/>
      <c r="F2" s="145"/>
      <c r="G2" s="85"/>
      <c r="H2" s="85"/>
      <c r="I2" s="85"/>
      <c r="J2" s="83"/>
      <c r="K2" s="83"/>
      <c r="L2" s="83"/>
      <c r="M2" s="83"/>
    </row>
    <row r="3" spans="1:13">
      <c r="A3" s="4"/>
      <c r="B3" s="4"/>
      <c r="C3" s="4"/>
      <c r="D3" s="4"/>
      <c r="E3" s="4"/>
      <c r="F3" s="4"/>
      <c r="G3" s="4"/>
      <c r="H3" s="4"/>
      <c r="I3" s="4"/>
    </row>
    <row r="4" spans="1:13">
      <c r="A4" s="4"/>
      <c r="B4" s="4"/>
      <c r="C4" s="4"/>
      <c r="D4" s="4"/>
      <c r="E4" s="4"/>
      <c r="F4" s="4"/>
      <c r="G4" s="4"/>
      <c r="H4" s="4"/>
      <c r="I4" s="4"/>
    </row>
    <row r="5" spans="1:13">
      <c r="A5" s="4"/>
      <c r="B5" s="4"/>
      <c r="C5" s="4"/>
      <c r="D5" s="4"/>
      <c r="E5" s="4"/>
      <c r="F5" s="4"/>
      <c r="G5" s="4"/>
      <c r="H5" s="4"/>
      <c r="I5" s="4"/>
    </row>
    <row r="6" spans="1:13">
      <c r="A6" s="4"/>
      <c r="B6" s="4"/>
      <c r="C6" s="4"/>
      <c r="D6" s="4"/>
      <c r="E6" s="4"/>
      <c r="F6" s="4"/>
      <c r="G6" s="4"/>
      <c r="H6" s="4"/>
      <c r="I6" s="4"/>
    </row>
    <row r="7" spans="1:13">
      <c r="A7" s="4"/>
      <c r="B7" s="4"/>
      <c r="C7" s="4"/>
      <c r="D7" s="4"/>
      <c r="E7" s="4"/>
      <c r="F7" s="4"/>
      <c r="G7" s="4"/>
      <c r="H7" s="4"/>
      <c r="I7" s="4"/>
    </row>
    <row r="8" spans="1:13">
      <c r="A8" s="4"/>
      <c r="B8" s="4"/>
      <c r="C8" s="4"/>
      <c r="D8" s="4"/>
      <c r="E8" s="4"/>
      <c r="F8" s="4"/>
      <c r="G8" s="4"/>
      <c r="H8" s="4"/>
      <c r="I8" s="4"/>
    </row>
    <row r="9" spans="1:13">
      <c r="A9" s="4"/>
      <c r="B9" s="4"/>
      <c r="C9" s="4"/>
      <c r="D9" s="4"/>
      <c r="E9" s="4"/>
      <c r="F9" s="4"/>
      <c r="G9" s="4"/>
      <c r="H9" s="4"/>
      <c r="I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</row>
    <row r="17" spans="1:10">
      <c r="A17" s="4"/>
      <c r="B17" s="4"/>
      <c r="C17" s="4"/>
      <c r="D17" s="4"/>
      <c r="E17" s="4"/>
      <c r="F17" s="4"/>
      <c r="G17" s="4"/>
      <c r="H17" s="4"/>
      <c r="I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</row>
    <row r="21" spans="1:10">
      <c r="A21" s="5"/>
    </row>
    <row r="22" spans="1:10" ht="14.25" customHeight="1">
      <c r="A22" s="5"/>
    </row>
    <row r="23" spans="1:10" ht="48.75" customHeight="1">
      <c r="A23" s="32"/>
      <c r="B23" s="14" t="s">
        <v>92</v>
      </c>
      <c r="C23" s="14" t="s">
        <v>90</v>
      </c>
      <c r="D23" s="14" t="s">
        <v>89</v>
      </c>
      <c r="E23" s="14" t="s">
        <v>93</v>
      </c>
      <c r="F23" s="14" t="s">
        <v>87</v>
      </c>
      <c r="G23" s="14" t="s">
        <v>86</v>
      </c>
      <c r="I23" s="6"/>
      <c r="J23" s="6"/>
    </row>
    <row r="24" spans="1:10" ht="13.5" customHeight="1">
      <c r="A24" s="89" t="s">
        <v>36</v>
      </c>
      <c r="B24" s="132">
        <v>24.182965097726115</v>
      </c>
      <c r="C24" s="132">
        <v>24.593059714697837</v>
      </c>
      <c r="D24" s="132">
        <v>26.872472305547735</v>
      </c>
      <c r="E24" s="132">
        <v>28.339654713936053</v>
      </c>
      <c r="F24" s="132">
        <v>26.226380047632823</v>
      </c>
      <c r="G24" s="133">
        <v>27.902006772234305</v>
      </c>
      <c r="I24" s="80"/>
      <c r="J24" s="6"/>
    </row>
    <row r="25" spans="1:10" ht="14.25" customHeight="1">
      <c r="A25" s="90" t="s">
        <v>37</v>
      </c>
      <c r="B25" s="132">
        <v>6.3050636443085191</v>
      </c>
      <c r="C25" s="132">
        <v>6.7149111760081563</v>
      </c>
      <c r="D25" s="132">
        <v>8.4398803376368043</v>
      </c>
      <c r="E25" s="132">
        <v>8.8991969797915651</v>
      </c>
      <c r="F25" s="132">
        <v>8.9236759461760169</v>
      </c>
      <c r="G25" s="134">
        <v>9.8669530658368103</v>
      </c>
      <c r="I25" s="80"/>
      <c r="J25" s="6"/>
    </row>
    <row r="26" spans="1:10" ht="12.75" customHeight="1">
      <c r="A26" s="90" t="s">
        <v>100</v>
      </c>
      <c r="B26" s="132">
        <v>11.070015040513464</v>
      </c>
      <c r="C26" s="132">
        <v>11.338758240070655</v>
      </c>
      <c r="D26" s="132">
        <v>8.2933839290962847</v>
      </c>
      <c r="E26" s="132">
        <v>8.3455371888927647</v>
      </c>
      <c r="F26" s="132">
        <v>10.098886645130927</v>
      </c>
      <c r="G26" s="134">
        <v>9.5363655916662537</v>
      </c>
      <c r="I26" s="80"/>
      <c r="J26" s="6"/>
    </row>
    <row r="27" spans="1:10" ht="14.25" customHeight="1">
      <c r="A27" s="90" t="s">
        <v>38</v>
      </c>
      <c r="B27" s="132">
        <v>3.7003062300463947</v>
      </c>
      <c r="C27" s="132">
        <v>4.5064032153334024</v>
      </c>
      <c r="D27" s="132">
        <v>3.5662386274862437</v>
      </c>
      <c r="E27" s="132">
        <v>7.928273389812067</v>
      </c>
      <c r="F27" s="132">
        <v>7.1100795658721054</v>
      </c>
      <c r="G27" s="134">
        <v>8.60301724134934</v>
      </c>
      <c r="I27" s="80"/>
      <c r="J27" s="6"/>
    </row>
    <row r="28" spans="1:10" ht="12.75" customHeight="1">
      <c r="A28" s="90" t="s">
        <v>39</v>
      </c>
      <c r="B28" s="132">
        <v>10.093420136314579</v>
      </c>
      <c r="C28" s="132">
        <v>9.079220333179574</v>
      </c>
      <c r="D28" s="132">
        <v>11.536351449623568</v>
      </c>
      <c r="E28" s="132">
        <v>10.15880922654417</v>
      </c>
      <c r="F28" s="132">
        <v>9.1259850901446047</v>
      </c>
      <c r="G28" s="134">
        <v>7.5582268660216974</v>
      </c>
      <c r="I28" s="80"/>
      <c r="J28" s="6"/>
    </row>
    <row r="29" spans="1:10" ht="13.5" customHeight="1">
      <c r="A29" s="90" t="s">
        <v>40</v>
      </c>
      <c r="B29" s="132">
        <v>3.6130456061537366</v>
      </c>
      <c r="C29" s="132">
        <v>3.2336284520844067</v>
      </c>
      <c r="D29" s="132">
        <v>3.451664982715779</v>
      </c>
      <c r="E29" s="132">
        <v>3.848462772007212</v>
      </c>
      <c r="F29" s="132">
        <v>3.9693636099529672</v>
      </c>
      <c r="G29" s="134">
        <v>3.8369471521068119</v>
      </c>
      <c r="I29" s="80"/>
      <c r="J29" s="6"/>
    </row>
    <row r="30" spans="1:10" ht="13.5" customHeight="1">
      <c r="A30" s="90" t="s">
        <v>42</v>
      </c>
      <c r="B30" s="132">
        <v>1.5516188509981135</v>
      </c>
      <c r="C30" s="132">
        <v>1.4050213588881337</v>
      </c>
      <c r="D30" s="132">
        <v>1.5593609099476284</v>
      </c>
      <c r="E30" s="132">
        <v>1.8559372418014852</v>
      </c>
      <c r="F30" s="132">
        <v>3.4242560880337982</v>
      </c>
      <c r="G30" s="134">
        <v>3.1732994260992244</v>
      </c>
      <c r="I30" s="80"/>
      <c r="J30" s="6"/>
    </row>
    <row r="31" spans="1:10" ht="13.5" customHeight="1">
      <c r="A31" s="90" t="s">
        <v>41</v>
      </c>
      <c r="B31" s="132">
        <v>2.5751695323913801</v>
      </c>
      <c r="C31" s="132">
        <v>2.890039830446312</v>
      </c>
      <c r="D31" s="132">
        <v>3.0735407676657283</v>
      </c>
      <c r="E31" s="132">
        <v>2.6651700811052557</v>
      </c>
      <c r="F31" s="132">
        <v>2.4766863063813234</v>
      </c>
      <c r="G31" s="134">
        <v>2.7740664665328958</v>
      </c>
      <c r="I31" s="80"/>
      <c r="J31" s="6"/>
    </row>
    <row r="32" spans="1:10" ht="13.5" customHeight="1">
      <c r="A32" s="90" t="s">
        <v>43</v>
      </c>
      <c r="B32" s="132">
        <v>5.8876492654614028</v>
      </c>
      <c r="C32" s="132">
        <v>5.3348342174997123</v>
      </c>
      <c r="D32" s="132">
        <v>3.6303885236853968</v>
      </c>
      <c r="E32" s="132">
        <v>2.9915419747831811</v>
      </c>
      <c r="F32" s="132">
        <v>2.791246954894365</v>
      </c>
      <c r="G32" s="134">
        <v>2.2316380536693998</v>
      </c>
      <c r="I32" s="80"/>
      <c r="J32" s="6"/>
    </row>
    <row r="33" spans="1:10" ht="14.25" customHeight="1">
      <c r="A33" s="90" t="s">
        <v>48</v>
      </c>
      <c r="B33" s="132">
        <v>6.2643449756673961</v>
      </c>
      <c r="C33" s="132">
        <v>6.0838670956571441</v>
      </c>
      <c r="D33" s="132">
        <v>3.2968740497763953</v>
      </c>
      <c r="E33" s="132">
        <v>2.0492992359140105</v>
      </c>
      <c r="F33" s="132">
        <v>1.6301561421031567</v>
      </c>
      <c r="G33" s="134">
        <v>2.1112701480770668</v>
      </c>
      <c r="I33" s="80"/>
      <c r="J33" s="6"/>
    </row>
    <row r="34" spans="1:10" ht="13.5" customHeight="1">
      <c r="A34" s="90" t="s">
        <v>101</v>
      </c>
      <c r="B34" s="132">
        <v>1.3706224377226814</v>
      </c>
      <c r="C34" s="132">
        <v>1.1972309986003613</v>
      </c>
      <c r="D34" s="132">
        <v>1.9648246088416306</v>
      </c>
      <c r="E34" s="132">
        <v>2.7860919104707507</v>
      </c>
      <c r="F34" s="132">
        <v>3.0445753213974447</v>
      </c>
      <c r="G34" s="134">
        <v>1.7271000737722093</v>
      </c>
      <c r="I34" s="80"/>
      <c r="J34" s="6"/>
    </row>
    <row r="35" spans="1:10" ht="15" customHeight="1">
      <c r="A35" s="90" t="s">
        <v>44</v>
      </c>
      <c r="B35" s="132">
        <v>0.28747359034269437</v>
      </c>
      <c r="C35" s="132">
        <v>0.37841280440429026</v>
      </c>
      <c r="D35" s="132">
        <v>0.28077341132540828</v>
      </c>
      <c r="E35" s="132">
        <v>0.30571970106355101</v>
      </c>
      <c r="F35" s="132">
        <v>0.85206581842130735</v>
      </c>
      <c r="G35" s="134">
        <v>1.4568779460093848</v>
      </c>
      <c r="I35" s="80"/>
      <c r="J35" s="6"/>
    </row>
    <row r="36" spans="1:10" ht="14.25" customHeight="1">
      <c r="A36" s="90" t="s">
        <v>46</v>
      </c>
      <c r="B36" s="132">
        <v>3.0945596995716822</v>
      </c>
      <c r="C36" s="132">
        <v>3.6770557316007189</v>
      </c>
      <c r="D36" s="132">
        <v>2.0870532105770465</v>
      </c>
      <c r="E36" s="132">
        <v>1.4693781936786803</v>
      </c>
      <c r="F36" s="132">
        <v>1.5388765680513723</v>
      </c>
      <c r="G36" s="134">
        <v>1.3779251466457123</v>
      </c>
      <c r="I36" s="80"/>
      <c r="J36" s="6"/>
    </row>
    <row r="37" spans="1:10" ht="14.25" customHeight="1">
      <c r="A37" s="90" t="s">
        <v>47</v>
      </c>
      <c r="B37" s="132">
        <v>1.0171312575215503</v>
      </c>
      <c r="C37" s="132">
        <v>1.0664403400410252</v>
      </c>
      <c r="D37" s="132">
        <v>1.4730003630817594</v>
      </c>
      <c r="E37" s="132">
        <v>1.3999984455350385</v>
      </c>
      <c r="F37" s="132">
        <v>1.5058452596223515</v>
      </c>
      <c r="G37" s="134">
        <v>1.3667254183614985</v>
      </c>
      <c r="I37" s="80"/>
      <c r="J37" s="6"/>
    </row>
    <row r="38" spans="1:10" ht="15" customHeight="1">
      <c r="A38" s="90" t="s">
        <v>102</v>
      </c>
      <c r="B38" s="132">
        <v>2.4592965647104599</v>
      </c>
      <c r="C38" s="132">
        <v>1.6638582657765533</v>
      </c>
      <c r="D38" s="132">
        <v>2.2034246484580611</v>
      </c>
      <c r="E38" s="135">
        <v>1.3137020120692955</v>
      </c>
      <c r="F38" s="135">
        <v>1.4903012720700635</v>
      </c>
      <c r="G38" s="134">
        <v>1.3004034319165447</v>
      </c>
      <c r="I38" s="80"/>
      <c r="J38" s="6"/>
    </row>
    <row r="39" spans="1:10" ht="13.5" customHeight="1">
      <c r="A39" s="90" t="s">
        <v>45</v>
      </c>
      <c r="B39" s="132">
        <v>0.35518861594174428</v>
      </c>
      <c r="C39" s="132">
        <v>0.94924280153306562</v>
      </c>
      <c r="D39" s="132">
        <v>1.1965791577408476</v>
      </c>
      <c r="E39" s="135">
        <v>1.2714686680317258</v>
      </c>
      <c r="F39" s="135">
        <v>1.6683461632138963</v>
      </c>
      <c r="G39" s="134">
        <v>1.2349847917877597</v>
      </c>
      <c r="I39" s="80"/>
      <c r="J39" s="6"/>
    </row>
    <row r="40" spans="1:10" ht="15.75" customHeight="1">
      <c r="A40" s="90" t="s">
        <v>76</v>
      </c>
      <c r="B40" s="132">
        <v>2.6459091271885646E-2</v>
      </c>
      <c r="C40" s="132">
        <v>5.4744147143814016E-3</v>
      </c>
      <c r="D40" s="132">
        <v>0.60824558419361452</v>
      </c>
      <c r="E40" s="135">
        <v>4.9348723066791941E-3</v>
      </c>
      <c r="F40" s="135">
        <v>0.65831814746078687</v>
      </c>
      <c r="G40" s="134">
        <v>1.0273139448875712</v>
      </c>
      <c r="I40" s="80"/>
      <c r="J40" s="6"/>
    </row>
    <row r="41" spans="1:10" ht="13.5" customHeight="1">
      <c r="A41" s="90" t="s">
        <v>77</v>
      </c>
      <c r="B41" s="135">
        <v>1.0490639850467522</v>
      </c>
      <c r="C41" s="135">
        <v>1.0710374848232875</v>
      </c>
      <c r="D41" s="135">
        <v>1.3936418987589878</v>
      </c>
      <c r="E41" s="135">
        <v>0.99252836190945237</v>
      </c>
      <c r="F41" s="135">
        <v>1.6704803344796177</v>
      </c>
      <c r="G41" s="134">
        <v>0.97320752071411498</v>
      </c>
      <c r="I41" s="80"/>
      <c r="J41" s="6"/>
    </row>
    <row r="42" spans="1:10" ht="15" customHeight="1">
      <c r="A42" s="91" t="s">
        <v>78</v>
      </c>
      <c r="B42" s="136">
        <v>0.68008319644848658</v>
      </c>
      <c r="C42" s="136">
        <v>0.44709870262495272</v>
      </c>
      <c r="D42" s="136">
        <v>0.65552336011553913</v>
      </c>
      <c r="E42" s="136">
        <v>0.53327834596388701</v>
      </c>
      <c r="F42" s="136">
        <v>0.69889167744668512</v>
      </c>
      <c r="G42" s="137">
        <v>0.92269255866216682</v>
      </c>
      <c r="I42" s="80"/>
      <c r="J42" s="6"/>
    </row>
    <row r="43" spans="1:10">
      <c r="I43" s="6"/>
      <c r="J43" s="6"/>
    </row>
    <row r="44" spans="1:10">
      <c r="I44" s="6"/>
      <c r="J44" s="6"/>
    </row>
    <row r="45" spans="1:10">
      <c r="I45" s="6"/>
      <c r="J45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3"/>
  <sheetViews>
    <sheetView workbookViewId="0">
      <selection activeCell="G17" sqref="G17"/>
    </sheetView>
  </sheetViews>
  <sheetFormatPr defaultRowHeight="1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2" spans="1:13">
      <c r="A2" s="148" t="s">
        <v>83</v>
      </c>
      <c r="B2" s="148"/>
      <c r="C2" s="148"/>
      <c r="D2" s="148"/>
      <c r="E2" s="148"/>
    </row>
    <row r="3" spans="1:13">
      <c r="A3" s="147"/>
      <c r="B3" s="147"/>
      <c r="C3" s="147"/>
      <c r="D3" s="147"/>
      <c r="E3" s="147"/>
      <c r="F3" s="147"/>
      <c r="G3" s="147"/>
      <c r="H3" s="147"/>
      <c r="I3" s="83"/>
      <c r="J3" s="83"/>
      <c r="K3" s="83"/>
      <c r="L3" s="83"/>
      <c r="M3" s="83"/>
    </row>
    <row r="23" spans="1:2" ht="16.5" customHeight="1">
      <c r="A23" s="73" t="s">
        <v>87</v>
      </c>
      <c r="B23" s="50" t="s">
        <v>49</v>
      </c>
    </row>
    <row r="24" spans="1:2">
      <c r="A24" s="63" t="s">
        <v>50</v>
      </c>
      <c r="B24" s="127">
        <v>25.8</v>
      </c>
    </row>
    <row r="25" spans="1:2">
      <c r="A25" s="64" t="s">
        <v>51</v>
      </c>
      <c r="B25" s="128">
        <v>7.3</v>
      </c>
    </row>
    <row r="26" spans="1:2">
      <c r="A26" s="64" t="s">
        <v>52</v>
      </c>
      <c r="B26" s="128">
        <v>8.9</v>
      </c>
    </row>
    <row r="27" spans="1:2">
      <c r="A27" s="64" t="s">
        <v>53</v>
      </c>
      <c r="B27" s="128">
        <v>0.2</v>
      </c>
    </row>
    <row r="28" spans="1:2">
      <c r="A28" s="64" t="s">
        <v>54</v>
      </c>
      <c r="B28" s="128">
        <v>5</v>
      </c>
    </row>
    <row r="29" spans="1:2">
      <c r="A29" s="64" t="s">
        <v>55</v>
      </c>
      <c r="B29" s="128">
        <v>5.2</v>
      </c>
    </row>
    <row r="30" spans="1:2">
      <c r="A30" s="64" t="s">
        <v>56</v>
      </c>
      <c r="B30" s="128">
        <v>6.7</v>
      </c>
    </row>
    <row r="31" spans="1:2">
      <c r="A31" s="64" t="s">
        <v>57</v>
      </c>
      <c r="B31" s="128">
        <v>20.8</v>
      </c>
    </row>
    <row r="32" spans="1:2">
      <c r="A32" s="65" t="s">
        <v>58</v>
      </c>
      <c r="B32" s="129">
        <v>20.100000000000001</v>
      </c>
    </row>
    <row r="33" spans="1:2" ht="15">
      <c r="B33" s="78"/>
    </row>
    <row r="34" spans="1:2">
      <c r="A34" s="73" t="s">
        <v>86</v>
      </c>
      <c r="B34" s="48" t="s">
        <v>49</v>
      </c>
    </row>
    <row r="35" spans="1:2">
      <c r="A35" s="63" t="s">
        <v>50</v>
      </c>
      <c r="B35" s="127">
        <v>18.3</v>
      </c>
    </row>
    <row r="36" spans="1:2">
      <c r="A36" s="64" t="s">
        <v>51</v>
      </c>
      <c r="B36" s="128">
        <v>7.4</v>
      </c>
    </row>
    <row r="37" spans="1:2">
      <c r="A37" s="64" t="s">
        <v>52</v>
      </c>
      <c r="B37" s="128">
        <v>9.6999999999999993</v>
      </c>
    </row>
    <row r="38" spans="1:2">
      <c r="A38" s="64" t="s">
        <v>53</v>
      </c>
      <c r="B38" s="128">
        <v>0.9</v>
      </c>
    </row>
    <row r="39" spans="1:2">
      <c r="A39" s="64" t="s">
        <v>54</v>
      </c>
      <c r="B39" s="128">
        <v>2.8</v>
      </c>
    </row>
    <row r="40" spans="1:2">
      <c r="A40" s="64" t="s">
        <v>55</v>
      </c>
      <c r="B40" s="128">
        <v>5</v>
      </c>
    </row>
    <row r="41" spans="1:2">
      <c r="A41" s="64" t="s">
        <v>56</v>
      </c>
      <c r="B41" s="128">
        <v>8.8000000000000007</v>
      </c>
    </row>
    <row r="42" spans="1:2">
      <c r="A42" s="64" t="s">
        <v>57</v>
      </c>
      <c r="B42" s="128">
        <v>25.2</v>
      </c>
    </row>
    <row r="43" spans="1:2">
      <c r="A43" s="65" t="s">
        <v>58</v>
      </c>
      <c r="B43" s="129">
        <v>21.9</v>
      </c>
    </row>
  </sheetData>
  <mergeCells count="2">
    <mergeCell ref="A3:H3"/>
    <mergeCell ref="A2:E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7"/>
  <sheetViews>
    <sheetView workbookViewId="0">
      <selection activeCell="G17" sqref="G17"/>
    </sheetView>
  </sheetViews>
  <sheetFormatPr defaultRowHeight="12"/>
  <cols>
    <col min="1" max="1" width="9.85546875" style="3" customWidth="1"/>
    <col min="2" max="2" width="9.140625" style="3"/>
    <col min="3" max="3" width="10" style="3" customWidth="1"/>
    <col min="4" max="9" width="9.140625" style="3"/>
    <col min="10" max="10" width="11.7109375" style="3" bestFit="1" customWidth="1"/>
    <col min="11" max="11" width="11" style="3" bestFit="1" customWidth="1"/>
    <col min="12" max="12" width="10.85546875" style="3" bestFit="1" customWidth="1"/>
    <col min="13" max="13" width="11.28515625" style="3" bestFit="1" customWidth="1"/>
    <col min="14" max="16384" width="9.140625" style="3"/>
  </cols>
  <sheetData>
    <row r="2" spans="1:13">
      <c r="A2" s="144" t="s">
        <v>82</v>
      </c>
      <c r="B2" s="144"/>
      <c r="C2" s="144"/>
      <c r="D2" s="144"/>
      <c r="E2" s="144"/>
      <c r="F2" s="145"/>
      <c r="G2" s="145"/>
      <c r="H2" s="145"/>
      <c r="I2" s="145"/>
      <c r="J2" s="145"/>
      <c r="K2" s="83"/>
      <c r="L2" s="83"/>
      <c r="M2" s="83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>
      <c r="A21" s="45" t="s">
        <v>0</v>
      </c>
      <c r="B21" s="45" t="s">
        <v>1</v>
      </c>
      <c r="C21" s="71" t="s">
        <v>2</v>
      </c>
      <c r="D21" s="71" t="s">
        <v>3</v>
      </c>
      <c r="E21" s="71" t="s">
        <v>4</v>
      </c>
      <c r="F21" s="71" t="s">
        <v>5</v>
      </c>
      <c r="G21" s="71" t="s">
        <v>6</v>
      </c>
      <c r="H21" s="71" t="s">
        <v>7</v>
      </c>
      <c r="I21" s="71" t="s">
        <v>8</v>
      </c>
      <c r="J21" s="71" t="s">
        <v>9</v>
      </c>
      <c r="K21" s="71" t="s">
        <v>10</v>
      </c>
      <c r="L21" s="71" t="s">
        <v>11</v>
      </c>
      <c r="M21" s="71" t="s">
        <v>12</v>
      </c>
    </row>
    <row r="22" spans="1:13">
      <c r="A22" s="46">
        <v>2016</v>
      </c>
      <c r="B22" s="70">
        <v>207.3</v>
      </c>
      <c r="C22" s="70">
        <v>287</v>
      </c>
      <c r="D22" s="70">
        <v>366.8</v>
      </c>
      <c r="E22" s="70">
        <v>354.9</v>
      </c>
      <c r="F22" s="70">
        <v>327.7</v>
      </c>
      <c r="G22" s="70">
        <v>324.60000000000002</v>
      </c>
      <c r="H22" s="70">
        <v>314.10000000000002</v>
      </c>
      <c r="I22" s="70">
        <v>351.1</v>
      </c>
      <c r="J22" s="70">
        <v>361.6</v>
      </c>
      <c r="K22" s="70">
        <v>380.2</v>
      </c>
      <c r="L22" s="70">
        <v>353.5</v>
      </c>
      <c r="M22" s="67">
        <v>391.4</v>
      </c>
    </row>
    <row r="23" spans="1:13">
      <c r="A23" s="46">
        <v>2017</v>
      </c>
      <c r="B23" s="70">
        <v>266.8</v>
      </c>
      <c r="C23" s="70">
        <v>332.7</v>
      </c>
      <c r="D23" s="70">
        <v>431.2</v>
      </c>
      <c r="E23" s="70">
        <v>361.5</v>
      </c>
      <c r="F23" s="70">
        <v>400.4</v>
      </c>
      <c r="G23" s="70">
        <v>388.8</v>
      </c>
      <c r="H23" s="70">
        <v>396.9</v>
      </c>
      <c r="I23" s="70">
        <v>429.7</v>
      </c>
      <c r="J23" s="70">
        <v>430.8</v>
      </c>
      <c r="K23" s="70">
        <v>465.9</v>
      </c>
      <c r="L23" s="70">
        <v>455.3</v>
      </c>
      <c r="M23" s="67">
        <v>471.4</v>
      </c>
    </row>
    <row r="24" spans="1:13">
      <c r="A24" s="46">
        <v>2018</v>
      </c>
      <c r="B24" s="70">
        <v>374.3</v>
      </c>
      <c r="C24" s="70">
        <v>427.6</v>
      </c>
      <c r="D24" s="70">
        <v>524.1</v>
      </c>
      <c r="E24" s="70">
        <v>444.6</v>
      </c>
      <c r="F24" s="70">
        <v>505.6</v>
      </c>
      <c r="G24" s="70">
        <v>458.7</v>
      </c>
      <c r="H24" s="70">
        <v>488</v>
      </c>
      <c r="I24" s="70">
        <v>480.7</v>
      </c>
      <c r="J24" s="70">
        <v>474</v>
      </c>
      <c r="K24" s="70">
        <v>540.6</v>
      </c>
      <c r="L24" s="70">
        <v>522.6</v>
      </c>
      <c r="M24" s="67">
        <v>519.29999999999995</v>
      </c>
    </row>
    <row r="25" spans="1:13">
      <c r="A25" s="46">
        <v>2019</v>
      </c>
      <c r="B25" s="70">
        <v>372.6</v>
      </c>
      <c r="C25" s="70">
        <v>459.3</v>
      </c>
      <c r="D25" s="70">
        <v>533.79999999999995</v>
      </c>
      <c r="E25" s="70">
        <v>515.6</v>
      </c>
      <c r="F25" s="70">
        <v>481.6</v>
      </c>
      <c r="G25" s="70">
        <v>445.4</v>
      </c>
      <c r="H25" s="70">
        <v>499.1</v>
      </c>
      <c r="I25" s="70">
        <v>464.3</v>
      </c>
      <c r="J25" s="70">
        <v>501.7</v>
      </c>
      <c r="K25" s="70">
        <v>525.29999999999995</v>
      </c>
      <c r="L25" s="70">
        <v>504.1</v>
      </c>
      <c r="M25" s="67">
        <v>539.70000000000005</v>
      </c>
    </row>
    <row r="26" spans="1:13">
      <c r="A26" s="46">
        <v>2020</v>
      </c>
      <c r="B26" s="70">
        <v>379.8</v>
      </c>
      <c r="C26" s="70">
        <v>484.8</v>
      </c>
      <c r="D26" s="70">
        <v>500.5</v>
      </c>
      <c r="E26" s="70">
        <v>285.60000000000002</v>
      </c>
      <c r="F26" s="70">
        <v>329.4</v>
      </c>
      <c r="G26" s="70">
        <v>413.5</v>
      </c>
      <c r="H26" s="70">
        <v>496.6</v>
      </c>
      <c r="I26" s="70">
        <v>433.6</v>
      </c>
      <c r="J26" s="70">
        <v>508.3</v>
      </c>
      <c r="K26" s="70">
        <v>493.6</v>
      </c>
      <c r="L26" s="70">
        <v>522.9</v>
      </c>
      <c r="M26" s="67">
        <v>567.29999999999995</v>
      </c>
    </row>
    <row r="27" spans="1:13">
      <c r="A27" s="42">
        <v>2021</v>
      </c>
      <c r="B27" s="68">
        <v>399.4</v>
      </c>
      <c r="C27" s="68">
        <v>521.5</v>
      </c>
      <c r="D27" s="68">
        <v>630.20000000000005</v>
      </c>
      <c r="E27" s="68">
        <v>562.20000000000005</v>
      </c>
      <c r="F27" s="68">
        <v>563.4</v>
      </c>
      <c r="G27" s="68">
        <v>589.70000000000005</v>
      </c>
      <c r="H27" s="68">
        <v>561.9</v>
      </c>
      <c r="I27" s="68"/>
      <c r="J27" s="68"/>
      <c r="K27" s="68"/>
      <c r="L27" s="68"/>
      <c r="M27" s="69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F28"/>
  <sheetViews>
    <sheetView workbookViewId="0">
      <selection activeCell="G17" sqref="G17"/>
    </sheetView>
  </sheetViews>
  <sheetFormatPr defaultRowHeight="12"/>
  <cols>
    <col min="1" max="1" width="17.5703125" style="3" customWidth="1"/>
    <col min="2" max="2" width="6.28515625" style="3" bestFit="1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9.28515625" style="3" bestFit="1" customWidth="1"/>
    <col min="10" max="10" width="7.5703125" style="3" bestFit="1" customWidth="1"/>
    <col min="11" max="11" width="6.7109375" style="3" bestFit="1" customWidth="1"/>
    <col min="12" max="12" width="7.5703125" style="3" bestFit="1" customWidth="1"/>
    <col min="13" max="13" width="8.42578125" style="3" bestFit="1" customWidth="1"/>
    <col min="14" max="16" width="5.42578125" style="3" bestFit="1" customWidth="1"/>
    <col min="17" max="17" width="4.42578125" style="3" bestFit="1" customWidth="1"/>
    <col min="18" max="20" width="5.42578125" style="3" bestFit="1" customWidth="1"/>
    <col min="21" max="21" width="4.42578125" style="3" bestFit="1" customWidth="1"/>
    <col min="22" max="22" width="5.42578125" style="3" bestFit="1" customWidth="1"/>
    <col min="23" max="23" width="4.42578125" style="3" bestFit="1" customWidth="1"/>
    <col min="24" max="29" width="5.42578125" style="3" bestFit="1" customWidth="1"/>
    <col min="30" max="30" width="5.42578125" style="3" customWidth="1"/>
    <col min="31" max="31" width="6.7109375" style="3" customWidth="1"/>
    <col min="32" max="32" width="7.42578125" style="3" bestFit="1" customWidth="1"/>
    <col min="33" max="16384" width="9.140625" style="3"/>
  </cols>
  <sheetData>
    <row r="2" spans="1:13">
      <c r="A2" s="143" t="s">
        <v>81</v>
      </c>
      <c r="B2" s="143"/>
      <c r="C2" s="143"/>
      <c r="D2" s="143"/>
      <c r="E2" s="143"/>
      <c r="F2" s="151"/>
      <c r="G2" s="151"/>
      <c r="H2" s="151"/>
      <c r="I2" s="151"/>
      <c r="J2" s="151"/>
      <c r="K2" s="151"/>
      <c r="L2" s="151"/>
      <c r="M2" s="83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3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3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32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3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32">
      <c r="A23" s="149"/>
      <c r="B23" s="141">
        <v>2019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>
        <v>2020</v>
      </c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>
        <v>2021</v>
      </c>
      <c r="AA23" s="141"/>
      <c r="AB23" s="142"/>
      <c r="AC23" s="142"/>
      <c r="AD23" s="142"/>
      <c r="AE23" s="142"/>
      <c r="AF23" s="141"/>
    </row>
    <row r="24" spans="1:32">
      <c r="A24" s="150"/>
      <c r="B24" s="33" t="s">
        <v>13</v>
      </c>
      <c r="C24" s="33" t="s">
        <v>14</v>
      </c>
      <c r="D24" s="33" t="s">
        <v>15</v>
      </c>
      <c r="E24" s="33" t="s">
        <v>16</v>
      </c>
      <c r="F24" s="33" t="s">
        <v>17</v>
      </c>
      <c r="G24" s="33" t="s">
        <v>18</v>
      </c>
      <c r="H24" s="33" t="s">
        <v>19</v>
      </c>
      <c r="I24" s="33" t="s">
        <v>20</v>
      </c>
      <c r="J24" s="33" t="s">
        <v>21</v>
      </c>
      <c r="K24" s="33" t="s">
        <v>22</v>
      </c>
      <c r="L24" s="33" t="s">
        <v>23</v>
      </c>
      <c r="M24" s="33" t="s">
        <v>24</v>
      </c>
      <c r="N24" s="33" t="s">
        <v>13</v>
      </c>
      <c r="O24" s="33" t="s">
        <v>14</v>
      </c>
      <c r="P24" s="33" t="s">
        <v>15</v>
      </c>
      <c r="Q24" s="33" t="s">
        <v>16</v>
      </c>
      <c r="R24" s="33" t="s">
        <v>17</v>
      </c>
      <c r="S24" s="33" t="s">
        <v>25</v>
      </c>
      <c r="T24" s="33" t="s">
        <v>19</v>
      </c>
      <c r="U24" s="33" t="s">
        <v>26</v>
      </c>
      <c r="V24" s="33" t="s">
        <v>21</v>
      </c>
      <c r="W24" s="33" t="s">
        <v>27</v>
      </c>
      <c r="X24" s="33" t="s">
        <v>23</v>
      </c>
      <c r="Y24" s="33" t="s">
        <v>24</v>
      </c>
      <c r="Z24" s="33" t="s">
        <v>13</v>
      </c>
      <c r="AA24" s="33" t="s">
        <v>14</v>
      </c>
      <c r="AB24" s="34" t="s">
        <v>15</v>
      </c>
      <c r="AC24" s="33" t="s">
        <v>16</v>
      </c>
      <c r="AD24" s="33" t="s">
        <v>17</v>
      </c>
      <c r="AE24" s="33" t="s">
        <v>25</v>
      </c>
      <c r="AF24" s="33" t="s">
        <v>19</v>
      </c>
    </row>
    <row r="25" spans="1:32" ht="27.75" customHeight="1">
      <c r="A25" s="28" t="s">
        <v>73</v>
      </c>
      <c r="B25" s="59">
        <v>71.738158213015794</v>
      </c>
      <c r="C25" s="20">
        <v>123.27227087030982</v>
      </c>
      <c r="D25" s="20">
        <v>116.24365644398502</v>
      </c>
      <c r="E25" s="20">
        <v>96.580225893758936</v>
      </c>
      <c r="F25" s="20">
        <v>93.408604141465986</v>
      </c>
      <c r="G25" s="20">
        <v>92.490171422142794</v>
      </c>
      <c r="H25" s="20">
        <v>112.04816621722891</v>
      </c>
      <c r="I25" s="20">
        <v>93.020207912369386</v>
      </c>
      <c r="J25" s="20">
        <v>108.06099409813686</v>
      </c>
      <c r="K25" s="20">
        <v>104.71321760096355</v>
      </c>
      <c r="L25" s="20">
        <v>95.961007942682357</v>
      </c>
      <c r="M25" s="16">
        <v>107.05149255623367</v>
      </c>
      <c r="N25" s="20">
        <v>70.382208343865415</v>
      </c>
      <c r="O25" s="20">
        <v>127.63158194440297</v>
      </c>
      <c r="P25" s="20">
        <v>103.24095247310265</v>
      </c>
      <c r="Q25" s="20">
        <v>57.064146061655876</v>
      </c>
      <c r="R25" s="20">
        <v>115.32045479750228</v>
      </c>
      <c r="S25" s="20">
        <v>125.55839051166471</v>
      </c>
      <c r="T25" s="20">
        <v>120.09478099934977</v>
      </c>
      <c r="U25" s="20">
        <v>87.312042792465732</v>
      </c>
      <c r="V25" s="20">
        <v>117.22959939467061</v>
      </c>
      <c r="W25" s="20">
        <v>97.096953437578748</v>
      </c>
      <c r="X25" s="20">
        <v>105.93754706899317</v>
      </c>
      <c r="Y25" s="16">
        <v>108.49423751970338</v>
      </c>
      <c r="Z25" s="21">
        <v>70.407885353173725</v>
      </c>
      <c r="AA25" s="21">
        <v>130.56132614820868</v>
      </c>
      <c r="AB25" s="21">
        <v>120.84190761120013</v>
      </c>
      <c r="AC25" s="76">
        <v>89.211274269850676</v>
      </c>
      <c r="AD25" s="23">
        <v>100.20883198542609</v>
      </c>
      <c r="AE25" s="92">
        <v>104.67518643607909</v>
      </c>
      <c r="AF25" s="96">
        <v>95.286320720817827</v>
      </c>
    </row>
    <row r="26" spans="1:32" ht="42" customHeight="1">
      <c r="A26" s="29" t="s">
        <v>74</v>
      </c>
      <c r="B26" s="27">
        <f>IF(374257.25828="","-",372548.49281/374257.25828*100)</f>
        <v>99.543424894989869</v>
      </c>
      <c r="C26" s="15">
        <f>IF(427600.8878="","-",459248.98718/427600.8878*100)</f>
        <v>107.40131750961253</v>
      </c>
      <c r="D26" s="15">
        <f>IF(524151.65323="","-",533847.81488/524151.65323*100)</f>
        <v>101.84987714724333</v>
      </c>
      <c r="E26" s="15">
        <f>IF(444601.83252="","-",515591.42554/444601.83252*100)</f>
        <v>115.96700414337735</v>
      </c>
      <c r="F26" s="15">
        <f>IF(505594.98812="","-",481606.75367/505594.98812*100)</f>
        <v>95.255444572503052</v>
      </c>
      <c r="G26" s="15">
        <f>IF(458682.35918="","-",445438.91205/458682.35918*100)</f>
        <v>97.112719321999705</v>
      </c>
      <c r="H26" s="15">
        <f>IF(488041.26888="","-",499106.13257/488041.26888*100)</f>
        <v>102.26719836939048</v>
      </c>
      <c r="I26" s="15">
        <f>IF(480650.77296="","-",464269.56222/480650.77296*100)</f>
        <v>96.591868428897087</v>
      </c>
      <c r="J26" s="15">
        <f>IF(473973.76404="","-",501694.30423/473973.76404*100)</f>
        <v>105.84853894732886</v>
      </c>
      <c r="K26" s="15">
        <f>IF(540614.13985="","-",525340.24848/540614.13985*100)</f>
        <v>97.174714783775727</v>
      </c>
      <c r="L26" s="15">
        <f>IF(522571.0681="","-",504121.79757/522571.0681*100)</f>
        <v>96.469519333115954</v>
      </c>
      <c r="M26" s="17">
        <f>IF(519317.05816="","-",539669.9086/519317.05816*100)</f>
        <v>103.91915692353963</v>
      </c>
      <c r="N26" s="15">
        <f>IF(372548.49281="","-",379831.59944/372548.49281*100)</f>
        <v>101.95494191241148</v>
      </c>
      <c r="O26" s="15">
        <f>IF(459248.98718="","-",484785.07909/459248.98718*100)</f>
        <v>105.56040244460927</v>
      </c>
      <c r="P26" s="15">
        <f>IF(533847.81488="","-",500496.7331/533847.81488*100)</f>
        <v>93.752698643620619</v>
      </c>
      <c r="Q26" s="15">
        <f>IF(515591.42554="","-",285604.18681/515591.42554*100)</f>
        <v>55.393509795256001</v>
      </c>
      <c r="R26" s="15">
        <f>IF(481606.75367="","-",329360.04715/481606.75367*100)</f>
        <v>68.38775508029515</v>
      </c>
      <c r="S26" s="15">
        <f>IF(445438.91205="","-",413539.17419/445438.91205*100)</f>
        <v>92.838583025180498</v>
      </c>
      <c r="T26" s="15">
        <f>IF(499106.13257="","-",496638.96559/499106.13257*100)</f>
        <v>99.505682896081424</v>
      </c>
      <c r="U26" s="15">
        <f>IF(464269.56222="","-",433625.62616/464269.56222*100)</f>
        <v>93.399537993946922</v>
      </c>
      <c r="V26" s="15">
        <f>IF(501694.30423="","-",508337.58442/501694.30423*100)</f>
        <v>101.32416894790069</v>
      </c>
      <c r="W26" s="15">
        <f>IF(525340.24848="","-",493580.30765/525340.24848*100)</f>
        <v>93.954405564414117</v>
      </c>
      <c r="X26" s="15">
        <f>IF(504121.79757="","-",522886.87074/504121.79757*100)</f>
        <v>103.7223292586142</v>
      </c>
      <c r="Y26" s="17">
        <f>IF(539669.9086="","-",567302.1235/539669.9086*100)</f>
        <v>105.12020671519058</v>
      </c>
      <c r="Z26" s="15">
        <f>IF(379831.59944="","-",399425.42872/379831.59944*100)</f>
        <v>105.15855692598718</v>
      </c>
      <c r="AA26" s="15">
        <f>IF(484785.07909="","-",521495.13671/484785.07909*100)</f>
        <v>107.57243966520365</v>
      </c>
      <c r="AB26" s="15">
        <f>IF(500496.7331="","-",630184.6713/500496.7331*100)</f>
        <v>125.91184509771578</v>
      </c>
      <c r="AC26" s="77">
        <f>IF(285604.18681="","-",562195.77552/285604.18681*100)</f>
        <v>196.84437465687589</v>
      </c>
      <c r="AD26" s="15">
        <f>IF(329360.04715="","-",563369.82012/329360.04715*100)</f>
        <v>171.04983588474693</v>
      </c>
      <c r="AE26" s="77">
        <f>IF(413539.17419="","-",589701.1073/413539.17419*100)</f>
        <v>142.59860833137483</v>
      </c>
      <c r="AF26" s="17">
        <f>IF(496638.96559="","-",561899.42571/496638.96559*100)</f>
        <v>113.14042285072648</v>
      </c>
    </row>
    <row r="27" spans="1:3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</row>
    <row r="28" spans="1:3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</row>
  </sheetData>
  <mergeCells count="5">
    <mergeCell ref="A2:L2"/>
    <mergeCell ref="A23:A24"/>
    <mergeCell ref="B23:M23"/>
    <mergeCell ref="N23:Y23"/>
    <mergeCell ref="Z23:AF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31"/>
  <sheetViews>
    <sheetView workbookViewId="0">
      <selection activeCell="G17" sqref="G17"/>
    </sheetView>
  </sheetViews>
  <sheetFormatPr defaultRowHeight="12"/>
  <cols>
    <col min="1" max="1" width="24" style="3" customWidth="1"/>
    <col min="2" max="7" width="14.85546875" style="3" bestFit="1" customWidth="1"/>
    <col min="8" max="16384" width="9.140625" style="3"/>
  </cols>
  <sheetData>
    <row r="2" spans="1:13">
      <c r="A2" s="143" t="s">
        <v>107</v>
      </c>
      <c r="B2" s="143"/>
      <c r="C2" s="143"/>
      <c r="D2" s="143"/>
      <c r="E2" s="143"/>
      <c r="F2" s="151"/>
      <c r="G2" s="87"/>
      <c r="H2" s="83"/>
      <c r="I2" s="83"/>
      <c r="J2" s="83"/>
      <c r="K2" s="83"/>
      <c r="L2" s="83"/>
      <c r="M2" s="83"/>
    </row>
    <row r="3" spans="1:13">
      <c r="A3" s="4"/>
      <c r="B3" s="4"/>
      <c r="C3" s="4"/>
      <c r="D3" s="4"/>
      <c r="E3" s="4"/>
      <c r="F3" s="4"/>
      <c r="G3" s="4"/>
    </row>
    <row r="4" spans="1:13">
      <c r="A4" s="4"/>
      <c r="B4" s="4"/>
      <c r="C4" s="4"/>
      <c r="D4" s="4"/>
      <c r="E4" s="4"/>
      <c r="F4" s="4"/>
      <c r="G4" s="4"/>
    </row>
    <row r="5" spans="1:13">
      <c r="A5" s="4"/>
      <c r="B5" s="4"/>
      <c r="C5" s="4"/>
      <c r="D5" s="4"/>
      <c r="E5" s="4"/>
      <c r="F5" s="4"/>
      <c r="G5" s="4"/>
    </row>
    <row r="6" spans="1:13">
      <c r="A6" s="4"/>
      <c r="B6" s="4"/>
      <c r="C6" s="4"/>
      <c r="D6" s="4"/>
      <c r="E6" s="4"/>
      <c r="F6" s="4"/>
      <c r="G6" s="4"/>
    </row>
    <row r="7" spans="1:13">
      <c r="A7" s="4"/>
      <c r="B7" s="4"/>
      <c r="C7" s="4"/>
      <c r="D7" s="4"/>
      <c r="E7" s="4"/>
      <c r="F7" s="4"/>
      <c r="G7" s="4"/>
    </row>
    <row r="8" spans="1:13">
      <c r="A8" s="4"/>
      <c r="B8" s="4"/>
      <c r="C8" s="4"/>
      <c r="D8" s="4"/>
      <c r="E8" s="4"/>
      <c r="F8" s="4"/>
      <c r="G8" s="4"/>
    </row>
    <row r="9" spans="1:13">
      <c r="A9" s="4"/>
      <c r="B9" s="4"/>
      <c r="C9" s="4"/>
      <c r="D9" s="4"/>
      <c r="E9" s="4"/>
      <c r="F9" s="4"/>
      <c r="G9" s="4"/>
    </row>
    <row r="10" spans="1:13">
      <c r="A10" s="4"/>
      <c r="B10" s="4"/>
      <c r="C10" s="4"/>
      <c r="D10" s="4"/>
      <c r="E10" s="4"/>
      <c r="F10" s="4"/>
      <c r="G10" s="4"/>
    </row>
    <row r="11" spans="1:13">
      <c r="A11" s="4"/>
      <c r="B11" s="4"/>
      <c r="C11" s="4"/>
      <c r="D11" s="4"/>
      <c r="E11" s="4"/>
      <c r="F11" s="4"/>
      <c r="G11" s="4"/>
    </row>
    <row r="12" spans="1:13">
      <c r="A12" s="4"/>
      <c r="B12" s="4"/>
      <c r="C12" s="4"/>
      <c r="D12" s="4"/>
      <c r="E12" s="4"/>
      <c r="F12" s="4"/>
      <c r="G12" s="4"/>
    </row>
    <row r="13" spans="1:13">
      <c r="A13" s="4"/>
      <c r="B13" s="4"/>
      <c r="C13" s="4"/>
      <c r="D13" s="4"/>
      <c r="E13" s="4"/>
      <c r="F13" s="4"/>
      <c r="G13" s="4"/>
    </row>
    <row r="14" spans="1:13">
      <c r="A14" s="4"/>
      <c r="B14" s="4"/>
      <c r="C14" s="4"/>
      <c r="D14" s="4"/>
      <c r="E14" s="4"/>
      <c r="F14" s="4"/>
      <c r="G14" s="4"/>
    </row>
    <row r="15" spans="1:13">
      <c r="A15" s="4"/>
      <c r="B15" s="4"/>
      <c r="C15" s="4"/>
      <c r="D15" s="4"/>
      <c r="E15" s="4"/>
      <c r="F15" s="4"/>
      <c r="G15" s="4"/>
    </row>
    <row r="16" spans="1:13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 ht="13.5" customHeight="1">
      <c r="A20" s="4"/>
      <c r="B20" s="4"/>
      <c r="C20" s="4"/>
      <c r="D20" s="4"/>
      <c r="E20" s="4"/>
      <c r="F20" s="4"/>
      <c r="G20" s="4"/>
    </row>
    <row r="21" spans="1:7">
      <c r="A21" s="2"/>
      <c r="B21" s="2"/>
      <c r="C21" s="2"/>
      <c r="D21" s="2"/>
      <c r="E21" s="2"/>
      <c r="F21" s="2"/>
      <c r="G21" s="2"/>
    </row>
    <row r="22" spans="1:7" ht="4.5" customHeight="1">
      <c r="A22" s="51"/>
      <c r="B22" s="51"/>
      <c r="C22" s="51"/>
      <c r="D22" s="51"/>
      <c r="E22" s="51"/>
      <c r="F22" s="51"/>
      <c r="G22" s="51"/>
    </row>
    <row r="23" spans="1:7">
      <c r="A23" s="51"/>
      <c r="B23" s="51"/>
      <c r="C23" s="51"/>
      <c r="D23" s="51"/>
      <c r="E23" s="51"/>
      <c r="F23" s="51"/>
      <c r="G23" s="51"/>
    </row>
    <row r="24" spans="1:7" ht="24">
      <c r="A24" s="73" t="s">
        <v>28</v>
      </c>
      <c r="B24" s="14" t="s">
        <v>86</v>
      </c>
      <c r="C24" s="14" t="s">
        <v>87</v>
      </c>
      <c r="D24" s="14" t="s">
        <v>88</v>
      </c>
      <c r="E24" s="14" t="s">
        <v>89</v>
      </c>
      <c r="F24" s="14" t="s">
        <v>90</v>
      </c>
      <c r="G24" s="14" t="s">
        <v>91</v>
      </c>
    </row>
    <row r="25" spans="1:7">
      <c r="A25" s="60" t="s">
        <v>29</v>
      </c>
      <c r="B25" s="121">
        <v>2.2000000000000002</v>
      </c>
      <c r="C25" s="122">
        <v>1.6</v>
      </c>
      <c r="D25" s="122">
        <v>2</v>
      </c>
      <c r="E25" s="121">
        <v>2.9</v>
      </c>
      <c r="F25" s="121">
        <v>2.5</v>
      </c>
      <c r="G25" s="123">
        <v>2.2999999999999998</v>
      </c>
    </row>
    <row r="26" spans="1:7">
      <c r="A26" s="61" t="s">
        <v>30</v>
      </c>
      <c r="B26" s="121">
        <v>4.7</v>
      </c>
      <c r="C26" s="122">
        <v>5.5</v>
      </c>
      <c r="D26" s="122">
        <v>4.7</v>
      </c>
      <c r="E26" s="121">
        <v>5.4</v>
      </c>
      <c r="F26" s="121">
        <v>5.5</v>
      </c>
      <c r="G26" s="124">
        <v>5.7</v>
      </c>
    </row>
    <row r="27" spans="1:7">
      <c r="A27" s="61" t="s">
        <v>31</v>
      </c>
      <c r="B27" s="121">
        <v>86.5</v>
      </c>
      <c r="C27" s="122">
        <v>85.9</v>
      </c>
      <c r="D27" s="122">
        <v>84.4</v>
      </c>
      <c r="E27" s="121">
        <v>83.4</v>
      </c>
      <c r="F27" s="121">
        <v>83.3</v>
      </c>
      <c r="G27" s="124">
        <v>83</v>
      </c>
    </row>
    <row r="28" spans="1:7">
      <c r="A28" s="61" t="s">
        <v>32</v>
      </c>
      <c r="B28" s="121">
        <v>2.4</v>
      </c>
      <c r="C28" s="122">
        <v>2.2000000000000002</v>
      </c>
      <c r="D28" s="122">
        <v>2.6</v>
      </c>
      <c r="E28" s="121">
        <v>2.5</v>
      </c>
      <c r="F28" s="121">
        <v>2.7</v>
      </c>
      <c r="G28" s="124">
        <v>1.8</v>
      </c>
    </row>
    <row r="29" spans="1:7">
      <c r="A29" s="61" t="s">
        <v>59</v>
      </c>
      <c r="B29" s="121">
        <v>0.2</v>
      </c>
      <c r="C29" s="122">
        <v>0.3</v>
      </c>
      <c r="D29" s="122">
        <v>0.2</v>
      </c>
      <c r="E29" s="121">
        <v>0.3</v>
      </c>
      <c r="F29" s="121">
        <v>0.3</v>
      </c>
      <c r="G29" s="124">
        <v>1</v>
      </c>
    </row>
    <row r="30" spans="1:7">
      <c r="A30" s="61" t="s">
        <v>60</v>
      </c>
      <c r="B30" s="111">
        <v>3.4</v>
      </c>
      <c r="C30" s="113">
        <v>4</v>
      </c>
      <c r="D30" s="113">
        <v>5.4</v>
      </c>
      <c r="E30" s="112">
        <v>4.8</v>
      </c>
      <c r="F30" s="112">
        <v>5.0999999999999996</v>
      </c>
      <c r="G30" s="124">
        <v>5.6</v>
      </c>
    </row>
    <row r="31" spans="1:7">
      <c r="A31" s="62" t="s">
        <v>61</v>
      </c>
      <c r="B31" s="115">
        <v>0.6</v>
      </c>
      <c r="C31" s="117">
        <v>0.5</v>
      </c>
      <c r="D31" s="117">
        <v>0.7</v>
      </c>
      <c r="E31" s="116">
        <v>0.7</v>
      </c>
      <c r="F31" s="116">
        <v>0.6</v>
      </c>
      <c r="G31" s="125">
        <v>0.6</v>
      </c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Vudvud</cp:lastModifiedBy>
  <dcterms:created xsi:type="dcterms:W3CDTF">2017-02-13T11:50:10Z</dcterms:created>
  <dcterms:modified xsi:type="dcterms:W3CDTF">2021-09-15T05:39:11Z</dcterms:modified>
</cp:coreProperties>
</file>