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6" windowHeight="11148" tabRatio="771" activeTab="0"/>
  </bookViews>
  <sheets>
    <sheet name="13.1" sheetId="1" r:id="rId1"/>
    <sheet name="13.2~" sheetId="2" r:id="rId2"/>
    <sheet name="13.3~" sheetId="3" r:id="rId3"/>
    <sheet name="13.4~" sheetId="4" r:id="rId4"/>
    <sheet name="13.5" sheetId="5" r:id="rId5"/>
    <sheet name="13.6" sheetId="6" r:id="rId6"/>
    <sheet name="13.7" sheetId="7" r:id="rId7"/>
    <sheet name="13.8" sheetId="8" r:id="rId8"/>
    <sheet name="13.9" sheetId="9" r:id="rId9"/>
    <sheet name="13.10" sheetId="10" r:id="rId10"/>
    <sheet name="13.11" sheetId="11" r:id="rId11"/>
    <sheet name="13.12" sheetId="12" r:id="rId12"/>
    <sheet name="13.13" sheetId="13" r:id="rId13"/>
    <sheet name="13.14" sheetId="14" r:id="rId14"/>
    <sheet name="13.15" sheetId="15" r:id="rId15"/>
    <sheet name="13.16" sheetId="16" r:id="rId16"/>
    <sheet name="13.17" sheetId="17" r:id="rId17"/>
    <sheet name="13.18" sheetId="18" r:id="rId18"/>
    <sheet name="13.19" sheetId="19" r:id="rId19"/>
    <sheet name="13.20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<sst xmlns="http://schemas.openxmlformats.org/spreadsheetml/2006/main" count="360" uniqueCount="249">
  <si>
    <t>Produsul intern brut</t>
  </si>
  <si>
    <r>
      <t xml:space="preserve">Consumul final 
</t>
    </r>
    <r>
      <rPr>
        <i/>
        <sz val="8"/>
        <rFont val="Arial"/>
        <family val="2"/>
      </rPr>
      <t>Конечное потребление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Final consumption</t>
    </r>
  </si>
  <si>
    <t>2010=100</t>
  </si>
  <si>
    <r>
      <t xml:space="preserve">Formarea brută de capital fix
</t>
    </r>
    <r>
      <rPr>
        <i/>
        <sz val="8"/>
        <rFont val="Arial"/>
        <family val="2"/>
      </rPr>
      <t>Валовое накопление основного капитала
Gross fixed capital formation</t>
    </r>
  </si>
  <si>
    <r>
      <t xml:space="preserve">Consumul final
</t>
    </r>
    <r>
      <rPr>
        <i/>
        <sz val="8"/>
        <rFont val="Arial"/>
        <family val="2"/>
      </rPr>
      <t>Конечное потребление
Final consumption</t>
    </r>
  </si>
  <si>
    <r>
      <t xml:space="preserve">Produsul intern brut
</t>
    </r>
    <r>
      <rPr>
        <i/>
        <sz val="8"/>
        <rFont val="Arial"/>
        <family val="2"/>
      </rPr>
      <t xml:space="preserve">Валовой внутренний продукт
Gross domestic product </t>
    </r>
  </si>
  <si>
    <r>
      <t xml:space="preserve">Valoarea adăugată brută – total
</t>
    </r>
    <r>
      <rPr>
        <i/>
        <sz val="8"/>
        <rFont val="Arial"/>
        <family val="2"/>
      </rPr>
      <t>Валовая добавленная стоимость – всего
Gross value added – total</t>
    </r>
  </si>
  <si>
    <r>
      <t xml:space="preserve">Impozite nete pe produse 
</t>
    </r>
    <r>
      <rPr>
        <i/>
        <sz val="8"/>
        <rFont val="Arial"/>
        <family val="2"/>
      </rPr>
      <t xml:space="preserve">Чистые налоги на продукты 
Net taxes on products </t>
    </r>
  </si>
  <si>
    <t xml:space="preserve">Валовой внутренний продукт
Gross domestic product </t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</si>
  <si>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</si>
  <si>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</si>
  <si>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</si>
  <si>
    <t>Mixtă (publică şi privată), fără participare străină</t>
  </si>
  <si>
    <t>Смешанная (публичная и частная), без иностранного участия
Mixed (public and private), without foreign participation</t>
  </si>
  <si>
    <t>A întreprinderilor mixte şi străină</t>
  </si>
  <si>
    <t>Совместных предприятий и иностранная
Joint ventures and foreign</t>
  </si>
  <si>
    <r>
      <t>Resurse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Ресурсы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Resources </t>
    </r>
  </si>
  <si>
    <r>
      <t xml:space="preserve">Utilizări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Использование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Uses</t>
    </r>
  </si>
  <si>
    <r>
      <t xml:space="preserve">Resurse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Ресурсы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Resources</t>
    </r>
  </si>
  <si>
    <r>
      <t xml:space="preserve">Utilizări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Использование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Uses</t>
    </r>
  </si>
  <si>
    <r>
      <t xml:space="preserve">Resurse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Ресурсы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Resources</t>
    </r>
  </si>
  <si>
    <r>
      <t xml:space="preserve">din care: /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of which: </t>
    </r>
  </si>
  <si>
    <r>
      <t>Resurse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 xml:space="preserve">Ресурсы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Resources</t>
    </r>
  </si>
  <si>
    <r>
      <t xml:space="preserve">Subvenţii (-) / </t>
    </r>
    <r>
      <rPr>
        <i/>
        <sz val="8"/>
        <color indexed="8"/>
        <rFont val="Arial"/>
        <family val="2"/>
      </rPr>
      <t>Субсидии (-)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Subsidies (-)</t>
    </r>
  </si>
  <si>
    <r>
      <t xml:space="preserve">Resurse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Ресурсы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Resources</t>
    </r>
  </si>
  <si>
    <r>
      <t xml:space="preserve">Utilizări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 xml:space="preserve">Использование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Uses</t>
    </r>
  </si>
  <si>
    <r>
      <t xml:space="preserve">Resurse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Ресурсы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Resources</t>
    </r>
  </si>
  <si>
    <r>
      <t xml:space="preserve">Utilizări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Использование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Uses</t>
    </r>
  </si>
  <si>
    <r>
      <t xml:space="preserve">din care: / </t>
    </r>
    <r>
      <rPr>
        <i/>
        <sz val="8"/>
        <color indexed="8"/>
        <rFont val="Arial"/>
        <family val="2"/>
      </rPr>
      <t>в том числе: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of which</t>
    </r>
    <r>
      <rPr>
        <sz val="8"/>
        <color indexed="8"/>
        <rFont val="Arial"/>
        <family val="2"/>
      </rPr>
      <t>:</t>
    </r>
  </si>
  <si>
    <t>–</t>
  </si>
  <si>
    <r>
      <t xml:space="preserve">Utilizări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Использование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Uses</t>
    </r>
  </si>
  <si>
    <r>
      <t xml:space="preserve">Utilizări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Использование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Uses </t>
    </r>
  </si>
  <si>
    <r>
      <t>mii lei; preţuri curente /</t>
    </r>
    <r>
      <rPr>
        <i/>
        <sz val="8"/>
        <rFont val="Arial"/>
        <family val="2"/>
      </rPr>
      <t xml:space="preserve"> тысяч лей; текущие цены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lei; current prices</t>
    </r>
  </si>
  <si>
    <r>
      <t xml:space="preserve">Anii
</t>
    </r>
    <r>
      <rPr>
        <i/>
        <sz val="8"/>
        <rFont val="Arial"/>
        <family val="2"/>
      </rPr>
      <t>Годы 
Years</t>
    </r>
  </si>
  <si>
    <r>
      <t xml:space="preserve">Producţia brută în preţuri de bază
</t>
    </r>
    <r>
      <rPr>
        <i/>
        <sz val="8"/>
        <color indexed="8"/>
        <rFont val="Arial"/>
        <family val="2"/>
      </rPr>
      <t>Валовой выпуск в основных ценах
Gross output in basic prices</t>
    </r>
  </si>
  <si>
    <r>
      <t xml:space="preserve">Consumul intermediar
</t>
    </r>
    <r>
      <rPr>
        <i/>
        <sz val="8"/>
        <color indexed="8"/>
        <rFont val="Arial"/>
        <family val="2"/>
      </rPr>
      <t>Промежуточное потребление
Intermediate consumption</t>
    </r>
  </si>
  <si>
    <r>
      <t xml:space="preserve">Valoarea 
adăugată brută
</t>
    </r>
    <r>
      <rPr>
        <i/>
        <sz val="8"/>
        <color indexed="8"/>
        <rFont val="Arial"/>
        <family val="2"/>
      </rPr>
      <t>Валовая  добавленная стоимость
 Gross value
 added</t>
    </r>
  </si>
  <si>
    <t>Total</t>
  </si>
  <si>
    <t>Всего</t>
  </si>
  <si>
    <t>Agricultură, silvicultură şi pescuit</t>
  </si>
  <si>
    <t>Сельское, лесное и рыбное хозяйство</t>
  </si>
  <si>
    <t xml:space="preserve"> Agriculture, forestry and fishing</t>
  </si>
  <si>
    <t>Industrie extractivă</t>
  </si>
  <si>
    <t>Горнодобывающая промышленность</t>
  </si>
  <si>
    <t>Mining and quarrying</t>
  </si>
  <si>
    <t>Industrie prelucrătoare</t>
  </si>
  <si>
    <t>Обрабатывающая промышленность</t>
  </si>
  <si>
    <t xml:space="preserve">Manufacturing 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</si>
  <si>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</si>
  <si>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</si>
  <si>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Electricity, gas, steam and air conditioning supply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</si>
  <si>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</si>
  <si>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</si>
  <si>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Water supply; sewerage, waste management and remediation activities</t>
  </si>
  <si>
    <t>Construcţii</t>
  </si>
  <si>
    <t>Строительство</t>
  </si>
  <si>
    <t>Construction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</si>
  <si>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</si>
  <si>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</si>
  <si>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 xml:space="preserve"> Wholesale and retail trade; repair of motor vehicles and motorcycles</t>
  </si>
  <si>
    <t>Transport şi depozitare</t>
  </si>
  <si>
    <t>Транспорт и хранение</t>
  </si>
  <si>
    <t>Transportation and storage</t>
  </si>
  <si>
    <t>Activități de cazare și alimentație publică</t>
  </si>
  <si>
    <t>Деятельность по размещению общественному питанию</t>
  </si>
  <si>
    <t>Accommodation and food service activities</t>
  </si>
  <si>
    <t>Informaţii şi comunicaţii</t>
  </si>
  <si>
    <t>Информационные услуги и связь</t>
  </si>
  <si>
    <t>Information and communication</t>
  </si>
  <si>
    <t>Activități financiare și de asigurări</t>
  </si>
  <si>
    <t>Финансовая и страховая деятельность</t>
  </si>
  <si>
    <t>Financial and insurance activities</t>
  </si>
  <si>
    <t>Tranzacţii imobiliare</t>
  </si>
  <si>
    <t>Операции с недвижимым имуществом</t>
  </si>
  <si>
    <t xml:space="preserve"> Real estate activities</t>
  </si>
  <si>
    <t>Activităţi profesionale, ştiinţifice şi tehnice</t>
  </si>
  <si>
    <t>Профессиональная, научная и техническая деятельность</t>
  </si>
  <si>
    <t>Professional, scientific and technical activities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</si>
  <si>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</si>
  <si>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</si>
  <si>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Administrative and support service activities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</si>
  <si>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</si>
  <si>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</si>
  <si>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Public administration and defence; compulsory social security</t>
  </si>
  <si>
    <t>Învăţământ</t>
  </si>
  <si>
    <t>Образование</t>
  </si>
  <si>
    <t>Education</t>
  </si>
  <si>
    <t>Sănătate şi asistenţă socială</t>
  </si>
  <si>
    <t>Здравоохранение и социальные услуги</t>
  </si>
  <si>
    <t>Human health and social work activities</t>
  </si>
  <si>
    <t>Artă, activități de recreere și de agrement</t>
  </si>
  <si>
    <t>Искусство, развлечения и отдых</t>
  </si>
  <si>
    <t>Arts, entertainment and recreation</t>
  </si>
  <si>
    <t>Alte activităţi de servicii</t>
  </si>
  <si>
    <t>Предоставление прочих видов услуг</t>
  </si>
  <si>
    <t>Other service activities</t>
  </si>
  <si>
    <t>Activităţi ale gospodăriilor private în calitate de angajator de personal casnic; activităţi ale gospodăriilor private de producere de bunuri şi servicii destinate consumului propriu</t>
  </si>
  <si>
    <t xml:space="preserve"> -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</si>
  <si>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</si>
  <si>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Activities of households as employers; undifferentiated goods- and services-producing activities of households for own use</t>
  </si>
  <si>
    <r>
      <t>mii lei; preţuri curente /</t>
    </r>
    <r>
      <rPr>
        <i/>
        <sz val="8"/>
        <rFont val="Arial"/>
        <family val="2"/>
      </rPr>
      <t xml:space="preserve"> тысяч лей; текущие цены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thousand lei; current prices</t>
    </r>
  </si>
  <si>
    <r>
      <rPr>
        <sz val="8"/>
        <rFont val="Arial"/>
        <family val="2"/>
      </rPr>
      <t>Valoarea adăugată brută</t>
    </r>
    <r>
      <rPr>
        <i/>
        <sz val="8"/>
        <rFont val="Arial"/>
        <family val="2"/>
      </rPr>
      <t xml:space="preserve">
Валовая добавленная стоимость
Gross value added</t>
    </r>
  </si>
  <si>
    <r>
      <rPr>
        <sz val="8"/>
        <rFont val="Arial"/>
        <family val="2"/>
      </rPr>
      <t>Remunerarea salariaţilor</t>
    </r>
    <r>
      <rPr>
        <i/>
        <sz val="8"/>
        <rFont val="Arial"/>
        <family val="2"/>
      </rPr>
      <t xml:space="preserve">
Оплата труда работников
Remuneration of employees</t>
    </r>
  </si>
  <si>
    <r>
      <rPr>
        <sz val="8"/>
        <rFont val="Arial"/>
        <family val="2"/>
      </rPr>
      <t>Alte impozite pe producţie</t>
    </r>
    <r>
      <rPr>
        <i/>
        <sz val="8"/>
        <rFont val="Arial"/>
        <family val="2"/>
      </rPr>
      <t xml:space="preserve">
Другие налоги на производство
Other taxes on production</t>
    </r>
  </si>
  <si>
    <r>
      <rPr>
        <sz val="8"/>
        <rFont val="Arial"/>
        <family val="2"/>
      </rPr>
      <t xml:space="preserve">Alte subvenţii pe producţie (-)
</t>
    </r>
    <r>
      <rPr>
        <i/>
        <sz val="8"/>
        <rFont val="Arial"/>
        <family val="2"/>
      </rPr>
      <t>Другие субсидии на производство (-)
Other subsidies on production (-)</t>
    </r>
  </si>
  <si>
    <r>
      <rPr>
        <sz val="8"/>
        <rFont val="Arial"/>
        <family val="2"/>
      </rPr>
      <t xml:space="preserve">Excedent brut de exploatare / venit mixt brut
</t>
    </r>
    <r>
      <rPr>
        <i/>
        <sz val="8"/>
        <rFont val="Arial"/>
        <family val="2"/>
      </rPr>
      <t xml:space="preserve">Валовая прибыль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валовой смешанный доход
Gross operating surplus  / gross mixed  income </t>
    </r>
  </si>
  <si>
    <r>
      <t xml:space="preserve">Total / </t>
    </r>
    <r>
      <rPr>
        <i/>
        <sz val="8"/>
        <rFont val="Arial"/>
        <family val="2"/>
      </rPr>
      <t>Всего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</si>
  <si>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</si>
  <si>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</si>
  <si>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t>milioane lei; preţuri curente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миллионов лей; текущие цены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million lei; current prices </t>
    </r>
  </si>
  <si>
    <r>
      <rPr>
        <b/>
        <sz val="8"/>
        <rFont val="Arial"/>
        <family val="2"/>
      </rPr>
      <t>Valoarea adăugată brută – total</t>
    </r>
    <r>
      <rPr>
        <i/>
        <sz val="8"/>
        <rFont val="Arial"/>
        <family val="2"/>
      </rPr>
      <t xml:space="preserve">
Валовая добавленная стоимость – всего
Gross value added – total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</si>
  <si>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of which:</t>
    </r>
  </si>
  <si>
    <r>
      <rPr>
        <b/>
        <sz val="8"/>
        <rFont val="Arial"/>
        <family val="2"/>
      </rPr>
      <t xml:space="preserve">Produsul intern brut  
</t>
    </r>
    <r>
      <rPr>
        <i/>
        <sz val="8"/>
        <rFont val="Arial"/>
        <family val="2"/>
      </rPr>
      <t>Валовой внутрений продукт 
Gross domestic product</t>
    </r>
  </si>
  <si>
    <r>
      <t xml:space="preserve">procente / </t>
    </r>
    <r>
      <rPr>
        <i/>
        <sz val="8"/>
        <rFont val="Arial"/>
        <family val="2"/>
      </rPr>
      <t xml:space="preserve">проценты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percentage</t>
    </r>
  </si>
  <si>
    <r>
      <t xml:space="preserve">Produsul intern brut 
</t>
    </r>
    <r>
      <rPr>
        <i/>
        <sz val="8"/>
        <rFont val="Arial"/>
        <family val="2"/>
      </rPr>
      <t>Валовой внутрений продукт 
Gross domestic product</t>
    </r>
  </si>
  <si>
    <r>
      <rPr>
        <b/>
        <sz val="8"/>
        <rFont val="Arial"/>
        <family val="2"/>
      </rPr>
      <t>Milioane lei; preţuri curente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лей; текущие цены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Million lei; current prices </t>
    </r>
  </si>
  <si>
    <t>Export net / Чистый экспорт / Net export</t>
  </si>
  <si>
    <r>
      <rPr>
        <b/>
        <sz val="8"/>
        <rFont val="Arial"/>
        <family val="2"/>
      </rPr>
      <t>Structura,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Структура, %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Structure,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</si>
  <si>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 / </t>
    </r>
    <r>
      <rPr>
        <i/>
        <sz val="8"/>
        <rFont val="Arial"/>
        <family val="2"/>
      </rPr>
      <t xml:space="preserve">Вторая оценка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Semifinal data 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</si>
  <si>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Вторая оценка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Semifinal data 
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</si>
  <si>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Вторая оценка</t>
    </r>
    <r>
      <rPr>
        <i/>
        <sz val="8"/>
        <rFont val="Arial"/>
        <family val="2"/>
      </rPr>
      <t xml:space="preserve"> / Semifinal data </t>
    </r>
  </si>
  <si>
    <r>
      <t xml:space="preserve">Structura, % </t>
    </r>
    <r>
      <rPr>
        <i/>
        <sz val="8"/>
        <rFont val="Arial"/>
        <family val="2"/>
      </rPr>
      <t>Cтруктура, % Structure,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</si>
  <si>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 / </t>
    </r>
    <r>
      <rPr>
        <i/>
        <sz val="8"/>
        <rFont val="Arial"/>
        <family val="2"/>
      </rPr>
      <t>Вторая оценка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Semifinal data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</si>
  <si>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 semidefinitive / </t>
    </r>
    <r>
      <rPr>
        <i/>
        <sz val="8"/>
        <rFont val="Arial"/>
        <family val="2"/>
      </rPr>
      <t xml:space="preserve">Вторая оценка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Semifinal data </t>
    </r>
  </si>
  <si>
    <r>
      <t xml:space="preserve">1 </t>
    </r>
    <r>
      <rPr>
        <sz val="8"/>
        <rFont val="Arial"/>
        <family val="2"/>
      </rPr>
      <t>Date semidefinitive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Вторая оценка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Semifinal data </t>
    </r>
  </si>
  <si>
    <r>
      <rPr>
        <sz val="8"/>
        <rFont val="Arial"/>
        <family val="2"/>
      </rPr>
      <t>milioane lei, preţuri curente</t>
    </r>
    <r>
      <rPr>
        <i/>
        <sz val="8"/>
        <rFont val="Arial"/>
        <family val="2"/>
      </rPr>
      <t xml:space="preserve"> / миллионов лей, текущие цены / million lei,current prices</t>
    </r>
  </si>
  <si>
    <r>
      <t xml:space="preserve">total
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</t>
    </r>
  </si>
  <si>
    <r>
      <t xml:space="preserve">13.1. Principalii indicatori macroeconomici
        </t>
    </r>
    <r>
      <rPr>
        <i/>
        <sz val="9"/>
        <rFont val="Arial"/>
        <family val="2"/>
      </rPr>
      <t xml:space="preserve"> Основные макроэкономические показатели
         Main macroeconomic indicators</t>
    </r>
  </si>
  <si>
    <r>
      <t>2020</t>
    </r>
    <r>
      <rPr>
        <vertAlign val="superscript"/>
        <sz val="8"/>
        <rFont val="Arial"/>
        <family val="2"/>
      </rPr>
      <t>1</t>
    </r>
  </si>
  <si>
    <r>
      <t xml:space="preserve">Produsul intern brut
</t>
    </r>
    <r>
      <rPr>
        <i/>
        <sz val="8"/>
        <rFont val="Arial"/>
        <family val="2"/>
      </rPr>
      <t>Валовой внутренний продукт
Gross domestic product</t>
    </r>
  </si>
  <si>
    <r>
      <t xml:space="preserve">mil. lei (preţuri curente)
</t>
    </r>
    <r>
      <rPr>
        <i/>
        <sz val="8"/>
        <color indexed="8"/>
        <rFont val="Arial"/>
        <family val="2"/>
      </rPr>
      <t>млн. лей (текущие цены)
mio. lei (current prices)</t>
    </r>
  </si>
  <si>
    <r>
      <t xml:space="preserve">în % faţă de anul precedent (preţuri comparabile)
</t>
    </r>
    <r>
      <rPr>
        <i/>
        <sz val="8"/>
        <rFont val="Arial"/>
        <family val="2"/>
      </rPr>
      <t>в % к предыдущему году (сопоставимые цены)
in % to previous year (comparable prices)</t>
    </r>
  </si>
  <si>
    <r>
      <t xml:space="preserve">Formarea brută de capital
</t>
    </r>
    <r>
      <rPr>
        <i/>
        <sz val="8"/>
        <rFont val="Arial"/>
        <family val="2"/>
      </rPr>
      <t>Валовое накопление капитала
Gross capital formation</t>
    </r>
  </si>
  <si>
    <r>
      <t xml:space="preserve">formarea brută de capital fix
</t>
    </r>
    <r>
      <rPr>
        <i/>
        <sz val="8"/>
        <rFont val="Arial"/>
        <family val="2"/>
      </rPr>
      <t>валовое накопление основного капитала
gross fixed capital formation</t>
    </r>
  </si>
  <si>
    <r>
      <t xml:space="preserve">Exportul de bunuri şi servicii
</t>
    </r>
    <r>
      <rPr>
        <i/>
        <sz val="8"/>
        <rFont val="Arial"/>
        <family val="2"/>
      </rPr>
      <t>Экспорт товаров и услуг 
Exports of goods and services</t>
    </r>
  </si>
  <si>
    <r>
      <t xml:space="preserve">Importul de bunuri şi servicii
</t>
    </r>
    <r>
      <rPr>
        <i/>
        <sz val="8"/>
        <rFont val="Arial"/>
        <family val="2"/>
      </rPr>
      <t>Импорт товаров и услуг
Imports of goods and services</t>
    </r>
  </si>
  <si>
    <r>
      <t>2020</t>
    </r>
    <r>
      <rPr>
        <vertAlign val="superscript"/>
        <sz val="8"/>
        <rFont val="Arial Cyr"/>
        <family val="0"/>
      </rPr>
      <t xml:space="preserve"> 1</t>
    </r>
  </si>
  <si>
    <t xml:space="preserve">      %</t>
  </si>
  <si>
    <r>
      <t xml:space="preserve">Producţia brută de bunuri şi servicii în preţuri de bază
</t>
    </r>
    <r>
      <rPr>
        <i/>
        <sz val="8"/>
        <rFont val="Arial"/>
        <family val="2"/>
      </rPr>
      <t>Валовой выпуск товаров и услуг в основных ценах
Gross output of goods and services in basic prices</t>
    </r>
  </si>
  <si>
    <r>
      <t xml:space="preserve">Import de bunuri şi servicii
</t>
    </r>
    <r>
      <rPr>
        <i/>
        <sz val="8"/>
        <rFont val="Arial"/>
        <family val="2"/>
      </rPr>
      <t>Импорт товаров и услуг
Import of goods and services</t>
    </r>
  </si>
  <si>
    <r>
      <t xml:space="preserve">Impozite pe produse
</t>
    </r>
    <r>
      <rPr>
        <i/>
        <sz val="8"/>
        <rFont val="Arial"/>
        <family val="2"/>
      </rPr>
      <t xml:space="preserve">Налоги на продукты
Taxes on products </t>
    </r>
  </si>
  <si>
    <r>
      <t xml:space="preserve">Subvenţii pe produse (-)
</t>
    </r>
    <r>
      <rPr>
        <i/>
        <sz val="8"/>
        <rFont val="Arial"/>
        <family val="2"/>
      </rPr>
      <t>Субсидии на продукты (-)
Subsidies on products (-)</t>
    </r>
  </si>
  <si>
    <r>
      <t xml:space="preserve">Consumul intermediar
</t>
    </r>
    <r>
      <rPr>
        <i/>
        <sz val="8"/>
        <rFont val="Arial"/>
        <family val="2"/>
      </rPr>
      <t>Промежуточное потребление
Intermediate consumption</t>
    </r>
  </si>
  <si>
    <r>
      <t xml:space="preserve">Export de bunuri şi servicii
</t>
    </r>
    <r>
      <rPr>
        <i/>
        <sz val="8"/>
        <rFont val="Arial"/>
        <family val="2"/>
      </rPr>
      <t>Экспорт товаров и услуг
Export of goods and services</t>
    </r>
  </si>
  <si>
    <r>
      <t xml:space="preserve">Variaţia stocurilor
</t>
    </r>
    <r>
      <rPr>
        <i/>
        <sz val="8"/>
        <rFont val="Arial"/>
        <family val="2"/>
      </rPr>
      <t>Изменение запасов
Changes in inventories</t>
    </r>
  </si>
  <si>
    <r>
      <t xml:space="preserve">Impozite pe produse
</t>
    </r>
    <r>
      <rPr>
        <i/>
        <sz val="8"/>
        <rFont val="Arial"/>
        <family val="2"/>
      </rPr>
      <t>Налоги на продукты
Taxes on products</t>
    </r>
  </si>
  <si>
    <r>
      <t xml:space="preserve">Produsul intern brut în preţuri de piaţă
</t>
    </r>
    <r>
      <rPr>
        <i/>
        <sz val="8"/>
        <rFont val="Arial"/>
        <family val="2"/>
      </rPr>
      <t>Валовой внутренний продукт в рыночных ценах
Gross domestic product at market prices</t>
    </r>
  </si>
  <si>
    <r>
      <t xml:space="preserve">Remunerarea salariaţilor
</t>
    </r>
    <r>
      <rPr>
        <i/>
        <sz val="8"/>
        <rFont val="Arial"/>
        <family val="2"/>
      </rPr>
      <t>Оплата труда наемных работников
Remuneration of employees</t>
    </r>
  </si>
  <si>
    <r>
      <t xml:space="preserve">Impozite pe producţie şi import
</t>
    </r>
    <r>
      <rPr>
        <i/>
        <sz val="8"/>
        <rFont val="Arial"/>
        <family val="2"/>
      </rPr>
      <t>Налоги на производство и импорт
Taxes on products and import</t>
    </r>
  </si>
  <si>
    <r>
      <t xml:space="preserve">impozite pe produse
</t>
    </r>
    <r>
      <rPr>
        <i/>
        <sz val="8"/>
        <rFont val="Arial"/>
        <family val="2"/>
      </rPr>
      <t>налоги на продукты
taxes on products</t>
    </r>
  </si>
  <si>
    <r>
      <t xml:space="preserve">alte impozite de producţie
</t>
    </r>
    <r>
      <rPr>
        <i/>
        <sz val="8"/>
        <rFont val="Arial"/>
        <family val="2"/>
      </rPr>
      <t>другие налоги на производство
other production taxes</t>
    </r>
  </si>
  <si>
    <r>
      <t xml:space="preserve">Subvenţii (-)
</t>
    </r>
    <r>
      <rPr>
        <i/>
        <sz val="8"/>
        <rFont val="Arial"/>
        <family val="2"/>
      </rPr>
      <t>Субсидии (-)
Subsidies (-)</t>
    </r>
  </si>
  <si>
    <r>
      <t xml:space="preserve">subvenţii pe produse
</t>
    </r>
    <r>
      <rPr>
        <i/>
        <sz val="8"/>
        <rFont val="Arial"/>
        <family val="2"/>
      </rPr>
      <t>субсидии на продукты
subsidies on products</t>
    </r>
  </si>
  <si>
    <r>
      <t xml:space="preserve">alte subvenţii de producţie
</t>
    </r>
    <r>
      <rPr>
        <i/>
        <sz val="8"/>
        <rFont val="Arial"/>
        <family val="2"/>
      </rPr>
      <t>другие субсидии на производство
other subsidies on production</t>
    </r>
  </si>
  <si>
    <r>
      <t xml:space="preserve">Excedentul brut de exploatare / Venitul mixt brut
</t>
    </r>
    <r>
      <rPr>
        <i/>
        <sz val="8"/>
        <rFont val="Arial"/>
        <family val="2"/>
      </rPr>
      <t>Валовая прибыль / Валовой смешанный доход
Operating surplus, gross / Mixed income, gross</t>
    </r>
  </si>
  <si>
    <r>
      <t xml:space="preserve">Excedentul brut de exploatare / Venitul mixt brut
</t>
    </r>
    <r>
      <rPr>
        <i/>
        <sz val="8"/>
        <color indexed="8"/>
        <rFont val="Arial"/>
        <family val="2"/>
      </rPr>
      <t>Валовая прибыль / Валовой смешанный доход
Operating surplus, gross / Mixed income, gross</t>
    </r>
  </si>
  <si>
    <r>
      <t xml:space="preserve">Remunerarea salariaţilor, inclusiv “restul lumii”
</t>
    </r>
    <r>
      <rPr>
        <i/>
        <sz val="8"/>
        <rFont val="Arial"/>
        <family val="2"/>
      </rPr>
      <t>Оплата труда наемных работников, включая  “остальной мир”
Remuneration of employees, including the “rest of the world”</t>
    </r>
  </si>
  <si>
    <r>
      <t xml:space="preserve">Impozite pe producţie şi import
</t>
    </r>
    <r>
      <rPr>
        <i/>
        <sz val="8"/>
        <color indexed="8"/>
        <rFont val="Arial"/>
        <family val="2"/>
      </rPr>
      <t>Налоги на производство и импорт
Taxes on production and import</t>
    </r>
  </si>
  <si>
    <r>
      <t xml:space="preserve">Venituri din proprietate primite de la “restul lumii”
</t>
    </r>
    <r>
      <rPr>
        <i/>
        <sz val="8"/>
        <color indexed="8"/>
        <rFont val="Arial"/>
        <family val="2"/>
      </rPr>
      <t>Доходы от собственности, полученные от “остального мира”
Ownership Incomes receivable from the “rest of the world”</t>
    </r>
  </si>
  <si>
    <r>
      <t xml:space="preserve">Venituri din proprietate transmise “restului lumii”
</t>
    </r>
    <r>
      <rPr>
        <i/>
        <sz val="8"/>
        <color indexed="8"/>
        <rFont val="Arial"/>
        <family val="2"/>
      </rPr>
      <t>Доходы от собственности, переданные “остальному миру”
Ownership Incomes payable to the “rest of the world”</t>
    </r>
  </si>
  <si>
    <r>
      <t xml:space="preserve">Venitul naţional brut (VNB)
</t>
    </r>
    <r>
      <rPr>
        <i/>
        <sz val="8"/>
        <color indexed="8"/>
        <rFont val="Arial"/>
        <family val="2"/>
      </rPr>
      <t>Валовой национальный доход (ВНД)
Gross national income (GNI)</t>
    </r>
  </si>
  <si>
    <r>
      <t xml:space="preserve">Transferuri curente primite de la “restul lumii”
</t>
    </r>
    <r>
      <rPr>
        <i/>
        <sz val="8"/>
        <color indexed="8"/>
        <rFont val="Arial"/>
        <family val="2"/>
      </rPr>
      <t>Текущие трансферты, полученные от “остального мира”
Current transfers receivable from the “rest of the world”</t>
    </r>
  </si>
  <si>
    <r>
      <t xml:space="preserve">Transferuri curente transmise “restului lumii”
</t>
    </r>
    <r>
      <rPr>
        <i/>
        <sz val="8"/>
        <color indexed="8"/>
        <rFont val="Arial"/>
        <family val="2"/>
      </rPr>
      <t>Текущие трансферты, переданные “остальному миру”
Current transfers payable to the “rest of the world”</t>
    </r>
  </si>
  <si>
    <r>
      <t xml:space="preserve">Venitul naţional disponibil brut
</t>
    </r>
    <r>
      <rPr>
        <i/>
        <sz val="8"/>
        <color indexed="8"/>
        <rFont val="Arial"/>
        <family val="2"/>
      </rPr>
      <t>Валовой национальный располагаемый доход
Gross national disposable income</t>
    </r>
  </si>
  <si>
    <r>
      <t xml:space="preserve">Transferuri sociale în natură primite
</t>
    </r>
    <r>
      <rPr>
        <i/>
        <sz val="8"/>
        <color indexed="8"/>
        <rFont val="Arial"/>
        <family val="2"/>
      </rPr>
      <t>Социальные трансферты в натуре, полученные
Social transfers in kind, receivable</t>
    </r>
  </si>
  <si>
    <r>
      <t xml:space="preserve">Transferuri sociale în natură transmise
</t>
    </r>
    <r>
      <rPr>
        <i/>
        <sz val="8"/>
        <color indexed="8"/>
        <rFont val="Arial"/>
        <family val="2"/>
      </rPr>
      <t>Социальные трансферты в натуре, переданные
Social transfers in kind, payable</t>
    </r>
  </si>
  <si>
    <r>
      <t xml:space="preserve">Venitul disponibil ajustat brut
</t>
    </r>
    <r>
      <rPr>
        <i/>
        <sz val="8"/>
        <color indexed="8"/>
        <rFont val="Arial"/>
        <family val="2"/>
      </rPr>
      <t>Валовой скорректированный располагаемый доход
Gross disposable income adjusted</t>
    </r>
  </si>
  <si>
    <r>
      <t xml:space="preserve">Consumul final efectiv
</t>
    </r>
    <r>
      <rPr>
        <i/>
        <sz val="8"/>
        <color indexed="8"/>
        <rFont val="Arial"/>
        <family val="2"/>
      </rPr>
      <t>Фактическое конечное потребление
Actual final consumption</t>
    </r>
  </si>
  <si>
    <r>
      <t xml:space="preserve">al gospodăriilor populaţiei
</t>
    </r>
    <r>
      <rPr>
        <i/>
        <sz val="8"/>
        <color indexed="8"/>
        <rFont val="Arial"/>
        <family val="2"/>
      </rPr>
      <t>домашних хозяйств
of households</t>
    </r>
  </si>
  <si>
    <r>
      <t xml:space="preserve">al administraţiei publice
</t>
    </r>
    <r>
      <rPr>
        <i/>
        <sz val="8"/>
        <color indexed="8"/>
        <rFont val="Arial"/>
        <family val="2"/>
      </rPr>
      <t>государственного управления
of public administration</t>
    </r>
  </si>
  <si>
    <r>
      <t xml:space="preserve">Economia brută
</t>
    </r>
    <r>
      <rPr>
        <i/>
        <sz val="8"/>
        <color indexed="8"/>
        <rFont val="Arial"/>
        <family val="2"/>
      </rPr>
      <t>Валовое сбережение
Gross savings</t>
    </r>
  </si>
  <si>
    <r>
      <t xml:space="preserve">Modificări în pasive şi capital propriu
</t>
    </r>
    <r>
      <rPr>
        <i/>
        <sz val="8"/>
        <rFont val="Arial"/>
        <family val="2"/>
      </rPr>
      <t>Изменения в пассивах и стоимости собственного капитала
Changes in liabilities and the value of own capital</t>
    </r>
  </si>
  <si>
    <r>
      <t xml:space="preserve">Economia brută
</t>
    </r>
    <r>
      <rPr>
        <i/>
        <sz val="8"/>
        <rFont val="Arial"/>
        <family val="2"/>
      </rPr>
      <t>Валовое сбережение
Gross savings</t>
    </r>
  </si>
  <si>
    <r>
      <t xml:space="preserve">Transferuri capitale primite de la “restul lumii”
</t>
    </r>
    <r>
      <rPr>
        <i/>
        <sz val="8"/>
        <rFont val="Arial"/>
        <family val="2"/>
      </rPr>
      <t>Капитальные трансферты, полученные от
“остального мира”
Capital transfers receivable from the “rest of the world”</t>
    </r>
  </si>
  <si>
    <r>
      <t xml:space="preserve">Transferuri capitale transmise “restului lumii”
</t>
    </r>
    <r>
      <rPr>
        <i/>
        <sz val="8"/>
        <rFont val="Arial"/>
        <family val="2"/>
      </rPr>
      <t>Капитальные трансферты, переданные
“остальному миру”
Capital transfers payable to the “rest of the world”</t>
    </r>
  </si>
  <si>
    <r>
      <t xml:space="preserve">Modificări în active
</t>
    </r>
    <r>
      <rPr>
        <i/>
        <sz val="8"/>
        <rFont val="Arial"/>
        <family val="2"/>
      </rPr>
      <t>Изменения в активах
Changes in assets</t>
    </r>
  </si>
  <si>
    <r>
      <t xml:space="preserve">Achiziţii minus cedări de active nefinanciare neproduse
</t>
    </r>
    <r>
      <rPr>
        <i/>
        <sz val="8"/>
        <rFont val="Arial"/>
        <family val="2"/>
      </rPr>
      <t>Приобретение минус выбытие непроизведенных
нефинансовых активов
Acquisition less disposals of non-produced non-financial assets</t>
    </r>
  </si>
  <si>
    <r>
      <t xml:space="preserve">Capacitatea (+) / necesarul (-) de finanţare
</t>
    </r>
    <r>
      <rPr>
        <i/>
        <sz val="8"/>
        <color indexed="8"/>
        <rFont val="Arial"/>
        <family val="2"/>
      </rPr>
      <t>Кредитование (+) / заимствование (-)
Lending (+) / borrowing (-)</t>
    </r>
  </si>
  <si>
    <r>
      <t xml:space="preserve">Importul de bunuri şi servicii
</t>
    </r>
    <r>
      <rPr>
        <i/>
        <sz val="8"/>
        <rFont val="Arial"/>
        <family val="2"/>
      </rPr>
      <t>Импорт товаров и услуг
Import of goods and services</t>
    </r>
  </si>
  <si>
    <r>
      <t xml:space="preserve">Consumul final al gospodăriilor populaţiei-rezidenţi peste hotare
</t>
    </r>
    <r>
      <rPr>
        <i/>
        <sz val="8"/>
        <rFont val="Arial"/>
        <family val="2"/>
      </rPr>
      <t>Конечное потребление домашних хозяйств-резидентов за рубежом
Final consumption of households resident abroad</t>
    </r>
  </si>
  <si>
    <r>
      <t xml:space="preserve">Exportul de bunuri şi servicii
</t>
    </r>
    <r>
      <rPr>
        <i/>
        <sz val="8"/>
        <rFont val="Arial"/>
        <family val="2"/>
      </rPr>
      <t>Экспорт товаров и услуг
Export of goods and services</t>
    </r>
  </si>
  <si>
    <r>
      <t xml:space="preserve">Consumul final al gospodăriilor populaţiei-nerezidenţi pe teritoriul ţării
</t>
    </r>
    <r>
      <rPr>
        <i/>
        <sz val="8"/>
        <rFont val="Arial"/>
        <family val="2"/>
      </rPr>
      <t>Конечное потребление домашних хозяйств-нерезидентов на территории страны
Final consumption of households non-resident on the territory of the country</t>
    </r>
  </si>
  <si>
    <r>
      <t xml:space="preserve">Soldul de bunuri şi servicii
</t>
    </r>
    <r>
      <rPr>
        <i/>
        <sz val="8"/>
        <rFont val="Arial"/>
        <family val="2"/>
      </rPr>
      <t>Сальдо товаров и услуг
Balance of goods and services</t>
    </r>
  </si>
  <si>
    <r>
      <t xml:space="preserve">Remunerarea salariaţilor-nerezidenţilor de către rezidenţi
</t>
    </r>
    <r>
      <rPr>
        <i/>
        <sz val="8"/>
        <rFont val="Arial"/>
        <family val="2"/>
      </rPr>
      <t>Оплата труда работников-нерезидентов резидентами
Remuneration of work of non-resident employees by resident units</t>
    </r>
  </si>
  <si>
    <r>
      <t xml:space="preserve">Venituri din proprietate primite
</t>
    </r>
    <r>
      <rPr>
        <i/>
        <sz val="8"/>
        <rFont val="Arial"/>
        <family val="2"/>
      </rPr>
      <t>Доходы от собственности, полученные
Ownership Incomes, receivable</t>
    </r>
  </si>
  <si>
    <r>
      <t xml:space="preserve">Transferuri curente primite
</t>
    </r>
    <r>
      <rPr>
        <i/>
        <sz val="8"/>
        <rFont val="Arial"/>
        <family val="2"/>
      </rPr>
      <t>Текущие трансферты, полученные
Current transfers, receivable</t>
    </r>
  </si>
  <si>
    <r>
      <t xml:space="preserve">Remunerarea salariaţilor-rezidenţilor de către nerezidenţi
</t>
    </r>
    <r>
      <rPr>
        <i/>
        <sz val="8"/>
        <rFont val="Arial"/>
        <family val="2"/>
      </rPr>
      <t>Оплата труда работников-резидентов нерезидентами
Remuneration of resident employees by non-residents</t>
    </r>
  </si>
  <si>
    <r>
      <t xml:space="preserve">Venituri din proprietate transmise
</t>
    </r>
    <r>
      <rPr>
        <i/>
        <sz val="8"/>
        <rFont val="Arial"/>
        <family val="2"/>
      </rPr>
      <t>Доходы от собственности, переданные
Ownership Incomes, payable</t>
    </r>
  </si>
  <si>
    <r>
      <t xml:space="preserve">Transferuri curente transmise
</t>
    </r>
    <r>
      <rPr>
        <i/>
        <sz val="8"/>
        <rFont val="Arial"/>
        <family val="2"/>
      </rPr>
      <t>Текущие трансферты, переданные
Current transfers, payable</t>
    </r>
  </si>
  <si>
    <r>
      <t xml:space="preserve">Soldul operaţiunilor curente cu “restul lumii”
</t>
    </r>
    <r>
      <rPr>
        <i/>
        <sz val="8"/>
        <color indexed="8"/>
        <rFont val="Arial"/>
        <family val="2"/>
      </rPr>
      <t>Сальдо текущих операций с “остальным миром”
Balance of current transactions with the “rest of the world”</t>
    </r>
  </si>
  <si>
    <r>
      <t xml:space="preserve">Modificări în pasive şi capital propriu
</t>
    </r>
    <r>
      <rPr>
        <i/>
        <sz val="8"/>
        <rFont val="Arial"/>
        <family val="2"/>
      </rPr>
      <t>Изменения в пассивах и стоимости собственного капитала
Changes in liabilities and in the value of own capital</t>
    </r>
  </si>
  <si>
    <r>
      <t xml:space="preserve">Soldul operaţiunilor curente cu “restul lumii”
</t>
    </r>
    <r>
      <rPr>
        <i/>
        <sz val="8"/>
        <rFont val="Arial"/>
        <family val="2"/>
      </rPr>
      <t>Сальдо текущих операций с “остальным миром”
Balance of current transactions with the “rest of the world”</t>
    </r>
  </si>
  <si>
    <r>
      <t xml:space="preserve">Transferuri capitale primite
</t>
    </r>
    <r>
      <rPr>
        <i/>
        <sz val="8"/>
        <rFont val="Arial"/>
        <family val="2"/>
      </rPr>
      <t>Капитальные трансферты, полученные
Capital transfers, receivable</t>
    </r>
  </si>
  <si>
    <r>
      <t xml:space="preserve">Transferuri capitale transmise
</t>
    </r>
    <r>
      <rPr>
        <i/>
        <sz val="8"/>
        <rFont val="Arial"/>
        <family val="2"/>
      </rPr>
      <t>Капитальные трансферты, переданные
Capital transfers, payable</t>
    </r>
  </si>
  <si>
    <r>
      <t xml:space="preserve">Achiziţii minus cedări de active nefinanciare neproduse
</t>
    </r>
    <r>
      <rPr>
        <i/>
        <sz val="8"/>
        <rFont val="Arial"/>
        <family val="2"/>
      </rPr>
      <t>Приобретение минус выбытие непроизведенных нефинансовых активов
Acquisition less disposale of non-production, non-financial assets</t>
    </r>
  </si>
  <si>
    <r>
      <t xml:space="preserve">Capacitatea (+) / necesarul (-) de finanţare
</t>
    </r>
    <r>
      <rPr>
        <i/>
        <sz val="8"/>
        <rFont val="Arial"/>
        <family val="2"/>
      </rPr>
      <t>Кредитование (+) / заимствование (-)
Net lending (+) / borrowing (-)</t>
    </r>
  </si>
  <si>
    <r>
      <t>2020</t>
    </r>
    <r>
      <rPr>
        <b/>
        <vertAlign val="superscript"/>
        <sz val="8"/>
        <rFont val="Arial"/>
        <family val="2"/>
      </rPr>
      <t xml:space="preserve"> 1</t>
    </r>
  </si>
  <si>
    <r>
      <t>2020</t>
    </r>
    <r>
      <rPr>
        <vertAlign val="superscript"/>
        <sz val="8"/>
        <rFont val="Arial"/>
        <family val="2"/>
      </rPr>
      <t xml:space="preserve"> 1</t>
    </r>
  </si>
  <si>
    <r>
      <t xml:space="preserve">Agricultură, silvicultură şi pescuit
</t>
    </r>
    <r>
      <rPr>
        <i/>
        <sz val="8"/>
        <rFont val="Arial"/>
        <family val="2"/>
      </rPr>
      <t>Сельское, лесное и рыбное хозяйство
Agriculture, forestry and fishing</t>
    </r>
  </si>
  <si>
    <r>
      <t xml:space="preserve">Industrie extractivă
</t>
    </r>
    <r>
      <rPr>
        <i/>
        <sz val="8"/>
        <rFont val="Arial"/>
        <family val="2"/>
      </rPr>
      <t>Горнодобывающая промышленность
Mining and quarrying</t>
    </r>
  </si>
  <si>
    <r>
      <t xml:space="preserve">Industrie prelucrătoare
</t>
    </r>
    <r>
      <rPr>
        <i/>
        <sz val="8"/>
        <rFont val="Arial"/>
        <family val="2"/>
      </rPr>
      <t>Обрабатывающая промышленность
Manufacturing industry</t>
    </r>
  </si>
  <si>
    <r>
      <t xml:space="preserve">Producţia şi furnizarea de energie electrică şi termică, gaze, apă caldă şi aer condiţionat
</t>
    </r>
    <r>
      <rPr>
        <i/>
        <sz val="8"/>
        <rFont val="Arial"/>
        <family val="2"/>
      </rPr>
      <t>Производство и обеспечение электро- и теплоэнергией, газом, горячей водой; кондиционирование воздуха
Electricity, gas, steam and air conditioning supply</t>
    </r>
  </si>
  <si>
    <r>
      <t xml:space="preserve">Distribuţia apei; salubritate, gestionarea deşeurilor, activităţi de decontaminare
</t>
    </r>
    <r>
      <rPr>
        <i/>
        <sz val="8"/>
        <rFont val="Arial"/>
        <family val="2"/>
      </rPr>
      <t>Водоснабжение; очистка и обработка отходов и восстановительные работы
Water supply; sewerage, waste management and remediation activities</t>
    </r>
  </si>
  <si>
    <r>
      <t xml:space="preserve">Comerţ cu ridicata şi cu amănuntul; întreţinerea şi repararea autovehiculelor şi a motocicletelor
</t>
    </r>
    <r>
      <rPr>
        <i/>
        <sz val="8"/>
        <rFont val="Arial"/>
        <family val="2"/>
      </rPr>
      <t>Оптовая и розничная торговля; техническое обслуживание и ремонт автотранспортных средств и мотоциклов
Wholesale and retail trade; repair of motor vehicles and motorcycles</t>
    </r>
  </si>
  <si>
    <r>
      <t xml:space="preserve">Transport şi depozitare
</t>
    </r>
    <r>
      <rPr>
        <i/>
        <sz val="8"/>
        <rFont val="Arial"/>
        <family val="2"/>
      </rPr>
      <t>Транспорт и хранение
Transportation and storage</t>
    </r>
  </si>
  <si>
    <r>
      <t xml:space="preserve">Activități de cazare și alimentație publică
</t>
    </r>
    <r>
      <rPr>
        <i/>
        <sz val="8"/>
        <rFont val="Arial"/>
        <family val="2"/>
      </rPr>
      <t>Деятельность по размещению и общественному питанию
Accommodation and food service activities</t>
    </r>
  </si>
  <si>
    <r>
      <t xml:space="preserve">Informaţii şi comunicaţii
</t>
    </r>
    <r>
      <rPr>
        <i/>
        <sz val="8"/>
        <rFont val="Arial"/>
        <family val="2"/>
      </rPr>
      <t>Информационные услуги и связь
Information and communication</t>
    </r>
  </si>
  <si>
    <r>
      <t xml:space="preserve">Activități financiare și de asigurări
</t>
    </r>
    <r>
      <rPr>
        <i/>
        <sz val="8"/>
        <rFont val="Arial"/>
        <family val="2"/>
      </rPr>
      <t>Финансовая и страховая деятельность
Financial and insurance activities</t>
    </r>
  </si>
  <si>
    <r>
      <t xml:space="preserve">Tranzacţii imobiliare
</t>
    </r>
    <r>
      <rPr>
        <i/>
        <sz val="8"/>
        <rFont val="Arial"/>
        <family val="2"/>
      </rPr>
      <t>Операции с недвижимым имуществом
Real estate activities</t>
    </r>
  </si>
  <si>
    <r>
      <t xml:space="preserve">Activităţi profesionale, ştiinţifice şi tehnice
</t>
    </r>
    <r>
      <rPr>
        <i/>
        <sz val="8"/>
        <rFont val="Arial"/>
        <family val="2"/>
      </rPr>
      <t>Профессиональная, научная и техническая деятельность
Professional, scientific and technical activities</t>
    </r>
  </si>
  <si>
    <r>
      <t xml:space="preserve">Activităţi de servicii administrative şi activităţi de servicii suport
</t>
    </r>
    <r>
      <rPr>
        <i/>
        <sz val="8"/>
        <rFont val="Arial"/>
        <family val="2"/>
      </rPr>
      <t>Административная деятельность и дополнительные услуги в данной области
Administrative and support service activities</t>
    </r>
  </si>
  <si>
    <r>
      <t xml:space="preserve">Administraţie publică şi apărare; asigurări sociale obligatorii
</t>
    </r>
    <r>
      <rPr>
        <i/>
        <sz val="8"/>
        <rFont val="Arial"/>
        <family val="2"/>
      </rPr>
      <t>Государственное управление и оборона; обязательное социальное страхование
Public administration and defence; compulsory social security</t>
    </r>
  </si>
  <si>
    <r>
      <t xml:space="preserve">Sănătate şi asistenţă socială
</t>
    </r>
    <r>
      <rPr>
        <i/>
        <sz val="8"/>
        <rFont val="Arial"/>
        <family val="2"/>
      </rPr>
      <t>Здравоохранение и социальные услуги
Human health and social work activities</t>
    </r>
  </si>
  <si>
    <r>
      <t xml:space="preserve">Artă, activități de recreere și de agrement
</t>
    </r>
    <r>
      <rPr>
        <i/>
        <sz val="8"/>
        <rFont val="Arial"/>
        <family val="2"/>
      </rPr>
      <t>Искусство, развлечения и отдых
Arts, entertainment and recreation</t>
    </r>
  </si>
  <si>
    <r>
      <t xml:space="preserve">Alte activităţi de servicii
</t>
    </r>
    <r>
      <rPr>
        <i/>
        <sz val="8"/>
        <rFont val="Arial"/>
        <family val="2"/>
      </rPr>
      <t>Предоставление прочих видов услуг
Other service activities</t>
    </r>
  </si>
  <si>
    <r>
      <t xml:space="preserve">Alte activităţi 
</t>
    </r>
    <r>
      <rPr>
        <i/>
        <sz val="8"/>
        <rFont val="Arial"/>
        <family val="2"/>
      </rPr>
      <t>Прочие виды деятельности
Other activities</t>
    </r>
  </si>
  <si>
    <r>
      <t xml:space="preserve">Industria extractivă; industria prelucrătoare
</t>
    </r>
    <r>
      <rPr>
        <i/>
        <sz val="8"/>
        <rFont val="Arial"/>
        <family val="2"/>
      </rPr>
      <t>Горнодобывающая промышленность; oбрабатывающая промышленность
Mining and quarrying, manufacturing industry</t>
    </r>
  </si>
  <si>
    <r>
      <t xml:space="preserve">Producţia şi furnizarea de energie electrică şi termică, gaze, apă caldă şi aer condiţionat; distribuţia apei; salubritate, gestionarea deşeurilor, activităţi de decontaminare
</t>
    </r>
    <r>
      <rPr>
        <i/>
        <sz val="8"/>
        <rFont val="Arial"/>
        <family val="2"/>
      </rPr>
      <t>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
Electricity, gas, steam and air conditioning supply; water supply; sewerage, waste management and remediation activities</t>
    </r>
  </si>
  <si>
    <r>
      <t xml:space="preserve">Transport şi depozitare 
</t>
    </r>
    <r>
      <rPr>
        <i/>
        <sz val="8"/>
        <rFont val="Arial"/>
        <family val="2"/>
      </rPr>
      <t>Транспорт и хранение 
Transportation and storage</t>
    </r>
    <r>
      <rPr>
        <sz val="8"/>
        <rFont val="Arial"/>
        <family val="2"/>
      </rPr>
      <t xml:space="preserve">
</t>
    </r>
  </si>
  <si>
    <r>
      <t xml:space="preserve">Administraţie publică şi apărare; asigurări sociale obligatorii; învăţământ; sănătate şi asistenţă socială
</t>
    </r>
    <r>
      <rPr>
        <i/>
        <sz val="8"/>
        <rFont val="Arial"/>
        <family val="2"/>
      </rPr>
      <t xml:space="preserve">Государственное управление и оборона; обязательное социальное страхование; образование; здравоохранение и социальные услуги
Public administration and defence; compulsory social security; education; human health and social work </t>
    </r>
  </si>
  <si>
    <r>
      <t xml:space="preserve">Impozite nete pe produse
</t>
    </r>
    <r>
      <rPr>
        <i/>
        <sz val="8"/>
        <rFont val="Arial"/>
        <family val="2"/>
      </rPr>
      <t>Чистые налоги на продукты
Net taxes on products</t>
    </r>
  </si>
  <si>
    <r>
      <t xml:space="preserve">2020 </t>
    </r>
    <r>
      <rPr>
        <vertAlign val="superscript"/>
        <sz val="8"/>
        <rFont val="Arial Cyr"/>
        <family val="0"/>
      </rPr>
      <t>1</t>
    </r>
  </si>
  <si>
    <r>
      <t xml:space="preserve">Produsul intern brut –  total 
</t>
    </r>
    <r>
      <rPr>
        <i/>
        <sz val="8"/>
        <rFont val="Arial"/>
        <family val="2"/>
      </rPr>
      <t>Валовой внутpенний пpодукт – всего
Gross domestic product – total</t>
    </r>
  </si>
  <si>
    <r>
      <t xml:space="preserve">Consumul final
</t>
    </r>
    <r>
      <rPr>
        <i/>
        <sz val="8"/>
        <rFont val="Arial"/>
        <family val="2"/>
      </rPr>
      <t>Конечное потpебление
Final consumption</t>
    </r>
  </si>
  <si>
    <r>
      <t xml:space="preserve">al gospodăriilor populaţiei
</t>
    </r>
    <r>
      <rPr>
        <i/>
        <sz val="8"/>
        <rFont val="Arial"/>
        <family val="2"/>
      </rPr>
      <t>домашних хозяйств
of households</t>
    </r>
  </si>
  <si>
    <r>
      <t xml:space="preserve">al administraţiei publice
</t>
    </r>
    <r>
      <rPr>
        <i/>
        <sz val="8"/>
        <rFont val="Arial"/>
        <family val="2"/>
      </rPr>
      <t>государственного управления
of public administration</t>
    </r>
  </si>
  <si>
    <r>
      <t xml:space="preserve">al istituţiilor fără scop lucrativ în serviciul gospodăriilor populaţiei
</t>
    </r>
    <r>
      <rPr>
        <i/>
        <sz val="8"/>
        <rFont val="Arial"/>
        <family val="2"/>
      </rPr>
      <t>некоммеpческих оpганизаций, обслуживающих домашние хозяйства
of non-profit institutions serving households</t>
    </r>
  </si>
  <si>
    <r>
      <t xml:space="preserve">variaţia stocuril
</t>
    </r>
    <r>
      <rPr>
        <i/>
        <sz val="8"/>
        <rFont val="Arial"/>
        <family val="2"/>
      </rPr>
      <t>изменение запасов
changes in inventoriesor</t>
    </r>
  </si>
  <si>
    <r>
      <t xml:space="preserve">Activităţi ale gospodăriilor private în calitate de angajator de personal casnic; activităţi ale gospodăriilor private de producere de bunuri şi servicii destinate consumului propriu
</t>
    </r>
    <r>
      <rPr>
        <i/>
        <sz val="8"/>
        <rFont val="Arial"/>
        <family val="2"/>
      </rPr>
      <t>Деятельность домашних хозяйств, нанимающих домашнюю прислугу и производящих товары и услуги для собственного потребления
Activities of households as employers; undifferentiated goods- and services-producing activities of households for own use</t>
    </r>
  </si>
  <si>
    <r>
      <t xml:space="preserve">13.2. Indicii produsului intern brut 
         </t>
    </r>
    <r>
      <rPr>
        <i/>
        <sz val="9"/>
        <rFont val="Arial"/>
        <family val="2"/>
      </rPr>
      <t xml:space="preserve">Индексы валового внутреннего продукта 
         Indices of gross domestic product </t>
    </r>
  </si>
  <si>
    <r>
      <t xml:space="preserve">2020 </t>
    </r>
    <r>
      <rPr>
        <vertAlign val="superscript"/>
        <sz val="8"/>
        <rFont val="Arial Cyr"/>
        <family val="0"/>
      </rPr>
      <t>1</t>
    </r>
  </si>
  <si>
    <r>
      <t xml:space="preserve">13.3. Structura produsului intern brut, pe categorii de resurse 
         </t>
    </r>
    <r>
      <rPr>
        <i/>
        <sz val="9"/>
        <rFont val="Arial"/>
        <family val="2"/>
      </rPr>
      <t xml:space="preserve"> Структура валового внутреннего продукта по производственному методу
          Structure of gross domestic product, by production method</t>
    </r>
  </si>
  <si>
    <r>
      <t xml:space="preserve">13.4. Produsul intern brut, pe forme de proprietate        </t>
    </r>
    <r>
      <rPr>
        <i/>
        <sz val="9"/>
        <rFont val="Arial"/>
        <family val="2"/>
      </rPr>
      <t xml:space="preserve">  
         Валовой внутренний продукт по формам собственности 
         Gross domestic product, by forms of ownership</t>
    </r>
  </si>
  <si>
    <r>
      <t xml:space="preserve">13.5. Contul de bunuri şi servicii 
       </t>
    </r>
    <r>
      <rPr>
        <i/>
        <sz val="9"/>
        <rFont val="Arial"/>
        <family val="2"/>
      </rPr>
      <t xml:space="preserve">  Счет товаров и услуг 
         Goods and services account</t>
    </r>
  </si>
  <si>
    <r>
      <t xml:space="preserve">13.6. Contul de producţie 
        </t>
    </r>
    <r>
      <rPr>
        <i/>
        <sz val="9"/>
        <rFont val="Arial"/>
        <family val="2"/>
      </rPr>
      <t xml:space="preserve"> Счет производства 
         Production account</t>
    </r>
  </si>
  <si>
    <r>
      <t xml:space="preserve">13.7. Contul de exploatare 
        </t>
    </r>
    <r>
      <rPr>
        <i/>
        <sz val="9"/>
        <color indexed="8"/>
        <rFont val="Arial"/>
        <family val="2"/>
      </rPr>
      <t xml:space="preserve"> Счет образования доходов
         Generation of income account</t>
    </r>
  </si>
  <si>
    <r>
      <t xml:space="preserve">13.8. Contul de distribuire primară a veniturilor 
         </t>
    </r>
    <r>
      <rPr>
        <i/>
        <sz val="9"/>
        <rFont val="Arial"/>
        <family val="2"/>
      </rPr>
      <t>Счет первичного распределения доходов
         Allocation of primary income account</t>
    </r>
  </si>
  <si>
    <r>
      <t xml:space="preserve">13.9. Contul de distribuire secundară a veniturilor 
         </t>
    </r>
    <r>
      <rPr>
        <i/>
        <sz val="9"/>
        <rFont val="Arial"/>
        <family val="2"/>
      </rPr>
      <t>Счет вторичного распределения доходов
         Secondary distribution of income account</t>
    </r>
  </si>
  <si>
    <r>
      <t xml:space="preserve">13.10. Contul de redistribuire a veniturilor în natură
         </t>
    </r>
    <r>
      <rPr>
        <i/>
        <sz val="9"/>
        <rFont val="Arial"/>
        <family val="2"/>
      </rPr>
      <t xml:space="preserve">  Счет перераспределения доходов в натуральной форме
           Redistribution of incomes in kind account</t>
    </r>
  </si>
  <si>
    <r>
      <t xml:space="preserve">13.11. Contul de utilizare a venitului disponibil ajustat brut
           </t>
    </r>
    <r>
      <rPr>
        <i/>
        <sz val="9"/>
        <rFont val="Arial"/>
        <family val="2"/>
      </rPr>
      <t xml:space="preserve">Счет использования скорректированного валового располагаемого дохода 
           Use of gross adjusted disposable income account </t>
    </r>
  </si>
  <si>
    <r>
      <t xml:space="preserve">13.12. Contul de capital
           </t>
    </r>
    <r>
      <rPr>
        <i/>
        <sz val="9"/>
        <rFont val="Arial"/>
        <family val="2"/>
      </rPr>
      <t>Счет операций с капиталом 
           Capital account</t>
    </r>
  </si>
  <si>
    <r>
      <t xml:space="preserve">13.13. Contul “restul lumii”; contul de bunuri şi servicii
           </t>
    </r>
    <r>
      <rPr>
        <i/>
        <sz val="9"/>
        <rFont val="Arial"/>
        <family val="2"/>
      </rPr>
      <t>Счет “остальной мир”; счет товаров и услуг
           “The rest of the world” account; goods and services account</t>
    </r>
  </si>
  <si>
    <r>
      <t xml:space="preserve">13.14. Contul “restul lumii”; contul de venituri primare şi transferuri curente 
           </t>
    </r>
    <r>
      <rPr>
        <i/>
        <sz val="9"/>
        <rFont val="Arial"/>
        <family val="2"/>
      </rPr>
      <t>Счет “остальной мир”; счет первичных доходов и текущих трансфертов 
           “The rest of the world” account; primary incomes and current transfers account</t>
    </r>
  </si>
  <si>
    <r>
      <t xml:space="preserve">13.15. Contul “restul lumii”; contul de capital
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Счет “остальной мир”; счет операций с капиталом 
           “The rest of the world” account; capital account</t>
    </r>
  </si>
  <si>
    <r>
      <t xml:space="preserve">13.16. Contul de producţie pe activităţi economice
          </t>
    </r>
    <r>
      <rPr>
        <i/>
        <sz val="9"/>
        <rFont val="Arial"/>
        <family val="2"/>
      </rPr>
      <t xml:space="preserve">  Счет производства по видам экономической деятельности 
            Production account by economic activities </t>
    </r>
  </si>
  <si>
    <r>
      <t xml:space="preserve">13.17. Contul de exploatare pe activităţi economice, în 2019
          </t>
    </r>
    <r>
      <rPr>
        <i/>
        <sz val="9"/>
        <rFont val="Arial"/>
        <family val="2"/>
      </rPr>
      <t xml:space="preserve">  Счет образования доходов по видам экономической деятельности в 2019 году
            Generation of income account by economic activities, in 2019</t>
    </r>
  </si>
  <si>
    <r>
      <t xml:space="preserve">13.18. Produsul intern brut pe principalele activităţi economice 
         </t>
    </r>
    <r>
      <rPr>
        <i/>
        <sz val="9"/>
        <rFont val="Arial"/>
        <family val="2"/>
      </rPr>
      <t xml:space="preserve">  Валовой внутренний продукт по основным видам экономической деятельности 
           Gross domestic product by the main economic activities </t>
    </r>
  </si>
  <si>
    <r>
      <t xml:space="preserve">13.19. Contribuţia principalelor activităţi economice la formarea produsului intern brut
           </t>
    </r>
    <r>
      <rPr>
        <i/>
        <sz val="9"/>
        <rFont val="Arial"/>
        <family val="2"/>
      </rPr>
      <t xml:space="preserve"> Вклад основных видов экономической деятельности в формирование валового внутреннего продукта
            Share of main economic activities in the generation of gross domestic product</t>
    </r>
  </si>
  <si>
    <r>
      <t xml:space="preserve">13.20. Produsul intern brut, pe categorii de utilizări
           </t>
    </r>
    <r>
      <rPr>
        <i/>
        <sz val="9"/>
        <rFont val="Arial"/>
        <family val="2"/>
      </rPr>
      <t>Валовой внутренний продукт по элементам конечного использования               
           Gross domestic product, by expenditure approach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</si>
</sst>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lei&quot;;\-#,##0&quot;lei&quot;"/>
    <numFmt numFmtId="197" formatCode="#,##0&quot;lei&quot;;[Red]\-#,##0&quot;lei&quot;"/>
    <numFmt numFmtId="198" formatCode="#,##0.00&quot;lei&quot;;\-#,##0.00&quot;lei&quot;"/>
    <numFmt numFmtId="199" formatCode="#,##0.00&quot;lei&quot;;[Red]\-#,##0.00&quot;lei&quot;"/>
    <numFmt numFmtId="200" formatCode="_-* #,##0&quot;lei&quot;_-;\-* #,##0&quot;lei&quot;_-;_-* &quot;-&quot;&quot;lei&quot;_-;_-@_-"/>
    <numFmt numFmtId="201" formatCode="_-* #,##0_l_e_i_-;\-* #,##0_l_e_i_-;_-* &quot;-&quot;_l_e_i_-;_-@_-"/>
    <numFmt numFmtId="202" formatCode="_-* #,##0.00&quot;lei&quot;_-;\-* #,##0.00&quot;lei&quot;_-;_-* &quot;-&quot;??&quot;lei&quot;_-;_-@_-"/>
    <numFmt numFmtId="203" formatCode="_-* #,##0.00_l_e_i_-;\-* #,##0.00_l_e_i_-;_-* &quot;-&quot;??_l_e_i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-* #,##0_р_._-;\-* #,##0_р_._-;_-* &quot;-&quot;??_р_._-;_-@_-"/>
    <numFmt numFmtId="216" formatCode="#,##0.0"/>
    <numFmt numFmtId="217" formatCode="_-* #,##0.0_р_._-;\-* #,##0.0_р_._-;_-* &quot;-&quot;??_р_._-;_-@_-"/>
    <numFmt numFmtId="218" formatCode="#,#00"/>
  </numFmts>
  <fonts count="7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vertAlign val="superscript"/>
      <sz val="8"/>
      <name val="Arial Cyr"/>
      <family val="0"/>
    </font>
    <font>
      <sz val="8"/>
      <color indexed="8"/>
      <name val="Myriad Pro"/>
      <family val="0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8"/>
      <name val="Myriad Pro"/>
      <family val="0"/>
    </font>
    <font>
      <sz val="14"/>
      <color indexed="63"/>
      <name val="Calibri"/>
      <family val="0"/>
    </font>
    <font>
      <b/>
      <sz val="11"/>
      <color indexed="63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208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 wrapText="1"/>
    </xf>
    <xf numFmtId="208" fontId="1" fillId="0" borderId="14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08" fontId="0" fillId="0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10" fillId="0" borderId="15" xfId="0" applyFont="1" applyFill="1" applyBorder="1" applyAlignment="1">
      <alignment/>
    </xf>
    <xf numFmtId="208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 indent="2"/>
    </xf>
    <xf numFmtId="0" fontId="16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216" fontId="69" fillId="0" borderId="0" xfId="0" applyNumberFormat="1" applyFont="1" applyFill="1" applyBorder="1" applyAlignment="1">
      <alignment horizontal="right" vertical="top" wrapText="1"/>
    </xf>
    <xf numFmtId="208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top" wrapText="1" indent="2"/>
    </xf>
    <xf numFmtId="0" fontId="0" fillId="0" borderId="0" xfId="0" applyBorder="1" applyAlignment="1">
      <alignment/>
    </xf>
    <xf numFmtId="208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208" fontId="0" fillId="0" borderId="0" xfId="0" applyNumberFormat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horizontal="right" indent="2"/>
    </xf>
    <xf numFmtId="3" fontId="1" fillId="0" borderId="0" xfId="0" applyNumberFormat="1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 vertical="top" wrapText="1"/>
    </xf>
    <xf numFmtId="216" fontId="2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208" fontId="1" fillId="0" borderId="0" xfId="0" applyNumberFormat="1" applyFont="1" applyFill="1" applyBorder="1" applyAlignment="1">
      <alignment horizontal="right" vertical="top" wrapText="1"/>
    </xf>
    <xf numFmtId="208" fontId="1" fillId="0" borderId="14" xfId="0" applyNumberFormat="1" applyFont="1" applyFill="1" applyBorder="1" applyAlignment="1">
      <alignment horizontal="right" vertical="top" wrapText="1"/>
    </xf>
    <xf numFmtId="208" fontId="1" fillId="0" borderId="19" xfId="0" applyNumberFormat="1" applyFont="1" applyFill="1" applyBorder="1" applyAlignment="1">
      <alignment horizontal="right" vertical="top" wrapText="1"/>
    </xf>
    <xf numFmtId="208" fontId="1" fillId="0" borderId="15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70" fillId="0" borderId="0" xfId="0" applyFont="1" applyFill="1" applyBorder="1" applyAlignment="1">
      <alignment horizontal="left" wrapText="1" inden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top" wrapText="1" indent="2"/>
    </xf>
    <xf numFmtId="3" fontId="1" fillId="0" borderId="18" xfId="0" applyNumberFormat="1" applyFont="1" applyFill="1" applyBorder="1" applyAlignment="1">
      <alignment horizontal="right" vertical="top" wrapText="1" indent="2"/>
    </xf>
    <xf numFmtId="3" fontId="1" fillId="0" borderId="0" xfId="0" applyNumberFormat="1" applyFont="1" applyFill="1" applyBorder="1" applyAlignment="1">
      <alignment horizontal="right" vertical="top" wrapText="1" indent="2"/>
    </xf>
    <xf numFmtId="3" fontId="1" fillId="0" borderId="21" xfId="0" applyNumberFormat="1" applyFont="1" applyFill="1" applyBorder="1" applyAlignment="1">
      <alignment horizontal="right" vertical="top" wrapText="1" indent="2"/>
    </xf>
    <xf numFmtId="0" fontId="71" fillId="0" borderId="0" xfId="0" applyFont="1" applyFill="1" applyBorder="1" applyAlignment="1">
      <alignment horizontal="center" vertical="center" wrapText="1"/>
    </xf>
    <xf numFmtId="216" fontId="2" fillId="0" borderId="22" xfId="0" applyNumberFormat="1" applyFont="1" applyFill="1" applyBorder="1" applyAlignment="1">
      <alignment horizontal="right" vertical="top" wrapText="1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08" fontId="1" fillId="0" borderId="0" xfId="0" applyNumberFormat="1" applyFont="1" applyFill="1" applyBorder="1" applyAlignment="1">
      <alignment horizontal="right" vertical="top"/>
    </xf>
    <xf numFmtId="208" fontId="1" fillId="0" borderId="15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 wrapText="1" indent="2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top" wrapText="1" indent="2"/>
    </xf>
    <xf numFmtId="208" fontId="10" fillId="0" borderId="0" xfId="0" applyNumberFormat="1" applyFont="1" applyAlignment="1">
      <alignment/>
    </xf>
    <xf numFmtId="216" fontId="2" fillId="0" borderId="20" xfId="0" applyNumberFormat="1" applyFont="1" applyFill="1" applyBorder="1" applyAlignment="1">
      <alignment horizontal="right" vertical="top" wrapText="1"/>
    </xf>
    <xf numFmtId="216" fontId="2" fillId="0" borderId="14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7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3" fontId="10" fillId="0" borderId="15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6" fillId="0" borderId="16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208" fontId="10" fillId="0" borderId="0" xfId="0" applyNumberFormat="1" applyFont="1" applyAlignment="1">
      <alignment vertical="top"/>
    </xf>
    <xf numFmtId="3" fontId="2" fillId="0" borderId="0" xfId="0" applyNumberFormat="1" applyFont="1" applyFill="1" applyBorder="1" applyAlignment="1">
      <alignment horizontal="right" vertical="top" wrapText="1"/>
    </xf>
    <xf numFmtId="208" fontId="2" fillId="0" borderId="14" xfId="0" applyNumberFormat="1" applyFont="1" applyFill="1" applyBorder="1" applyAlignment="1">
      <alignment horizontal="right" vertical="top" wrapText="1"/>
    </xf>
    <xf numFmtId="208" fontId="2" fillId="0" borderId="0" xfId="0" applyNumberFormat="1" applyFont="1" applyFill="1" applyBorder="1" applyAlignment="1">
      <alignment horizontal="right" vertical="top" wrapText="1"/>
    </xf>
    <xf numFmtId="217" fontId="2" fillId="0" borderId="14" xfId="61" applyNumberFormat="1" applyFont="1" applyFill="1" applyBorder="1" applyAlignment="1">
      <alignment horizontal="right" vertical="top" wrapText="1"/>
    </xf>
    <xf numFmtId="217" fontId="2" fillId="0" borderId="0" xfId="61" applyNumberFormat="1" applyFont="1" applyFill="1" applyBorder="1" applyAlignment="1">
      <alignment horizontal="right" vertical="top" wrapText="1"/>
    </xf>
    <xf numFmtId="208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208" fontId="10" fillId="0" borderId="15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3" fontId="10" fillId="0" borderId="15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 wrapText="1" indent="2"/>
    </xf>
    <xf numFmtId="3" fontId="1" fillId="0" borderId="16" xfId="0" applyNumberFormat="1" applyFont="1" applyFill="1" applyBorder="1" applyAlignment="1">
      <alignment horizontal="right" vertical="top" wrapText="1" indent="2"/>
    </xf>
    <xf numFmtId="3" fontId="1" fillId="0" borderId="19" xfId="0" applyNumberFormat="1" applyFont="1" applyFill="1" applyBorder="1" applyAlignment="1">
      <alignment horizontal="right" vertical="top" wrapText="1" indent="2"/>
    </xf>
    <xf numFmtId="3" fontId="2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08" fontId="2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49" fontId="1" fillId="0" borderId="12" xfId="0" applyNumberFormat="1" applyFont="1" applyFill="1" applyBorder="1" applyAlignment="1">
      <alignment horizontal="center" vertical="center"/>
    </xf>
    <xf numFmtId="216" fontId="2" fillId="0" borderId="0" xfId="0" applyNumberFormat="1" applyFont="1" applyFill="1" applyBorder="1" applyAlignment="1">
      <alignment horizontal="right" wrapText="1" indent="2"/>
    </xf>
    <xf numFmtId="0" fontId="10" fillId="0" borderId="0" xfId="0" applyFont="1" applyFill="1" applyAlignment="1">
      <alignment horizontal="right" indent="2"/>
    </xf>
    <xf numFmtId="208" fontId="1" fillId="0" borderId="0" xfId="0" applyNumberFormat="1" applyFont="1" applyFill="1" applyBorder="1" applyAlignment="1">
      <alignment horizontal="right" wrapText="1" indent="2"/>
    </xf>
    <xf numFmtId="208" fontId="1" fillId="0" borderId="0" xfId="0" applyNumberFormat="1" applyFont="1" applyFill="1" applyBorder="1" applyAlignment="1">
      <alignment horizontal="right" vertical="top" wrapText="1" indent="2"/>
    </xf>
    <xf numFmtId="0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925"/>
          <c:w val="0.979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'13.2~'!$A$4</c:f>
              <c:strCache>
                <c:ptCount val="1"/>
                <c:pt idx="0">
                  <c:v>Produsul intern brut
Валовой внутренний продукт
Gross domestic product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'13.2~'!$B$3:$K$3</c:f>
              <c:strCache/>
            </c:strRef>
          </c:cat>
          <c:val>
            <c:numRef>
              <c:f>'13.2~'!$B$4:$K$4</c:f>
              <c:numCache/>
            </c:numRef>
          </c:val>
          <c:smooth val="0"/>
        </c:ser>
        <c:ser>
          <c:idx val="1"/>
          <c:order val="1"/>
          <c:tx>
            <c:strRef>
              <c:f>'13.2~'!$A$5</c:f>
              <c:strCache>
                <c:ptCount val="1"/>
                <c:pt idx="0">
                  <c:v>Consumul final
Конечное потребление
Final consumption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'13.2~'!$B$3:$K$3</c:f>
              <c:strCache/>
            </c:strRef>
          </c:cat>
          <c:val>
            <c:numRef>
              <c:f>'13.2~'!$B$5:$K$5</c:f>
              <c:numCache/>
            </c:numRef>
          </c:val>
          <c:smooth val="0"/>
        </c:ser>
        <c:ser>
          <c:idx val="2"/>
          <c:order val="2"/>
          <c:tx>
            <c:strRef>
              <c:f>'13.2~'!$A$6</c:f>
              <c:strCache>
                <c:ptCount val="1"/>
                <c:pt idx="0">
                  <c:v>Formarea brută de capital fix
Валовое накопление основного капитала
Gross fixed capital formation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'13.2~'!$B$3:$K$3</c:f>
              <c:strCache/>
            </c:strRef>
          </c:cat>
          <c:val>
            <c:numRef>
              <c:f>'13.2~'!$B$6:$K$6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.639"/>
          <c:w val="0.8425"/>
          <c:h val="0.3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375"/>
          <c:w val="0.986"/>
          <c:h val="0.7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'13.3~'!$A$21</c:f>
              <c:strCache>
                <c:ptCount val="1"/>
                <c:pt idx="0">
                  <c:v>Valoarea adăugată brută – total
Валовая добавленная стоимость – всего
Gross value added – total</c:v>
                </c:pt>
              </c:strCache>
            </c:strRef>
          </c:tx>
          <c:spPr>
            <a:solidFill>
              <a:srgbClr val="3B882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'13.3~'!$B$20:$L$20</c:f>
              <c:strCache/>
            </c:strRef>
          </c:cat>
          <c:val>
            <c:numRef>
              <c:f>'13.3~'!$B$21:$L$21</c:f>
              <c:numCache/>
            </c:numRef>
          </c:val>
        </c:ser>
        <c:ser>
          <c:idx val="0"/>
          <c:order val="1"/>
          <c:tx>
            <c:strRef>
              <c:f>'13.3~'!$A$22</c:f>
              <c:strCache>
                <c:ptCount val="1"/>
                <c:pt idx="0">
                  <c:v>Impozite nete pe produse 
Чистые налоги на продукты 
Net taxes on products 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'13.3~'!$B$20:$L$20</c:f>
              <c:strCache/>
            </c:strRef>
          </c:cat>
          <c:val>
            <c:numRef>
              <c:f>'13.3~'!$B$22:$L$22</c:f>
              <c:numCache/>
            </c:numRef>
          </c:val>
        </c:ser>
        <c:overlap val="100"/>
        <c:gapWidth val="60"/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 val="autoZero"/>
        <c:auto val="0"/>
        <c:lblOffset val="100"/>
        <c:tickLblSkip val="1"/>
        <c:noMultiLvlLbl val="0"/>
      </c:catAx>
      <c:valAx>
        <c:axId val="932052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725"/>
          <c:y val="0.792"/>
          <c:w val="0.94025"/>
          <c:h val="0.2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Structura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produsului intern brut, pe forme de proprietate, în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2019 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85"/>
          <c:y val="0.18375"/>
          <c:w val="0.357"/>
          <c:h val="0.5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B882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60,8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23,3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'[3]13.5'!$F$8:$F$12</c:f>
              <c:strCache>
                <c:ptCount val="5"/>
                <c:pt idx="0">
                  <c:v>Publică </c:v>
                </c:pt>
                <c:pt idx="1">
                  <c:v>Privată </c:v>
                </c:pt>
                <c:pt idx="2">
                  <c:v>Mixtă</c:v>
                </c:pt>
                <c:pt idx="3">
                  <c:v>Mixtă (publică şi privată), fără participare străină</c:v>
                </c:pt>
                <c:pt idx="4">
                  <c:v>A întreprinderilor mixte şi străină</c:v>
                </c:pt>
              </c:strCache>
            </c:strRef>
          </c:cat>
          <c:val>
            <c:numRef>
              <c:f>'[3]13.5'!$G$8:$G$12</c:f>
              <c:numCache>
                <c:ptCount val="5"/>
                <c:pt idx="0">
                  <c:v>14.399999999999999</c:v>
                </c:pt>
                <c:pt idx="1">
                  <c:v>62.300000000000004</c:v>
                </c:pt>
                <c:pt idx="2">
                  <c:v>1.4</c:v>
                </c:pt>
                <c:pt idx="4">
                  <c:v>21.9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335"/>
          <c:y val="0.75325"/>
          <c:w val="0.953"/>
          <c:h val="0.2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285750</xdr:rowOff>
    </xdr:from>
    <xdr:to>
      <xdr:col>10</xdr:col>
      <xdr:colOff>333375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8100" y="2276475"/>
        <a:ext cx="63627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10</xdr:col>
      <xdr:colOff>390525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6675" y="561975"/>
        <a:ext cx="66770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152400</xdr:rowOff>
    </xdr:from>
    <xdr:to>
      <xdr:col>3</xdr:col>
      <xdr:colOff>762000</xdr:colOff>
      <xdr:row>34</xdr:row>
      <xdr:rowOff>152400</xdr:rowOff>
    </xdr:to>
    <xdr:graphicFrame>
      <xdr:nvGraphicFramePr>
        <xdr:cNvPr id="1" name="Диаграмма 3"/>
        <xdr:cNvGraphicFramePr/>
      </xdr:nvGraphicFramePr>
      <xdr:xfrm>
        <a:off x="47625" y="3267075"/>
        <a:ext cx="5676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inamica%20resurse%202019-semidefinit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conturi-2018%20national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,2020\Excel,%202020\De%20la%20directii\Capitole\anuar_PIB_2020%2013.1%20-%20Pu%20disimina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%20la%20directii\13_completat-Elena_Irina-14_07_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u"/>
      <sheetName val="1PIB"/>
      <sheetName val="1PIB-regional"/>
      <sheetName val="2VNB"/>
      <sheetName val="3VP"/>
      <sheetName val="3.2VP-bun-serv succint"/>
      <sheetName val="3.2VP-bun-serv desfasurat"/>
      <sheetName val="3CI"/>
      <sheetName val="3.2CI-bun-serv succint"/>
      <sheetName val="3.2CI-bun-serv desfasurat "/>
      <sheetName val="3VAB-PIB"/>
      <sheetName val="3.2VAB-PIB-bun-serv succint"/>
      <sheetName val="3.2VAB-PIB-bun-serv desf"/>
      <sheetName val="3.3VAB-PIB-bun-serv"/>
      <sheetName val="3.3VAB-PIB-bun-serv desf"/>
      <sheetName val="4VP-ritm"/>
      <sheetName val="4CI-ritm"/>
      <sheetName val="4VAB-PIB-ritm"/>
      <sheetName val="4.2VAB-PIB-bun-serv-ritm succin"/>
      <sheetName val="4.2VAB-PIB-bun-serv-ritm desfas"/>
      <sheetName val="5VP-deflator"/>
      <sheetName val="5CI-deflator"/>
      <sheetName val="5VAB-PIB-deflator"/>
      <sheetName val="5.2VAB-PIB-bun-ser-deflat succi"/>
      <sheetName val="5.2VAB-PIB-bun-serv defl desfas"/>
      <sheetName val="6VP-struct-curent"/>
      <sheetName val="6CI-struct-curent"/>
      <sheetName val="6VAB-struct-curent"/>
      <sheetName val="6PIB-struct-curent"/>
      <sheetName val="6VP-struct-com"/>
      <sheetName val="6CI-struct-com"/>
      <sheetName val="6VAB-struct-com"/>
      <sheetName val="6PIB-struct-com"/>
      <sheetName val="PIB res -util 2010-2017ritm"/>
    </sheetNames>
    <sheetDataSet>
      <sheetData sheetId="1">
        <row r="6">
          <cell r="K6">
            <v>192508553.10069048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pag."/>
      <sheetName val="2 pag."/>
      <sheetName val="Cuprins rom."/>
      <sheetName val="Cuprins rus."/>
      <sheetName val="Titlu Definitii"/>
      <sheetName val="Definitii"/>
      <sheetName val="Pag. de trecere-1"/>
      <sheetName val="Capitolul 1"/>
      <sheetName val="Pag. de trecere-2"/>
      <sheetName val="Tabel indicatori"/>
      <sheetName val="Rate specifice"/>
      <sheetName val="Grafice"/>
      <sheetName val="Capitolul 2"/>
      <sheetName val="Conturi consolidate"/>
      <sheetName val="Capitolul 3"/>
      <sheetName val="Conturi pe sectoare"/>
      <sheetName val="Conturi pe sectoare 2"/>
      <sheetName val="Pag. de trecere-3"/>
      <sheetName val="Capitolul 4"/>
      <sheetName val="Cont productie pe activități"/>
      <sheetName val="Cont de exploatare pe activităț"/>
      <sheetName val="Capitolul 5"/>
      <sheetName val="Forme de proprietate"/>
      <sheetName val="Forme de proprietate str."/>
      <sheetName val="tabele pentru diagrame (2)"/>
      <sheetName val="Diagrame-FP"/>
      <sheetName val="Capitolul 6"/>
      <sheetName val="MB 2016"/>
      <sheetName val="MB 2017"/>
      <sheetName val="MB 2018"/>
      <sheetName val="MB str%"/>
      <sheetName val="MB %PIB"/>
      <sheetName val="MB %in act"/>
      <sheetName val="Capitolul 7"/>
      <sheetName val="Pag. de trecere-4"/>
      <sheetName val="Conturi integrate"/>
      <sheetName val="Tabel conturi integrate "/>
      <sheetName val="Tabel conturi integrate (1)"/>
      <sheetName val="Pag. de trecere"/>
      <sheetName val="Capitolul 8"/>
      <sheetName val="PIRB total"/>
      <sheetName val="PIRB pe locuitor"/>
      <sheetName val="Indicii VF"/>
      <sheetName val="VAB mii lei reg.agr. public"/>
      <sheetName val="Str-ra PIBR"/>
      <sheetName val="Str-ra act. econ. "/>
      <sheetName val="Ritm PIRB 2017"/>
      <sheetName val="Str-pib"/>
      <sheetName val="pond_agr"/>
      <sheetName val="pond_ind"/>
      <sheetName val="pond_f"/>
      <sheetName val="pond_serv"/>
      <sheetName val="Diagrame"/>
      <sheetName val="Rata de creștere"/>
      <sheetName val="Disparitate"/>
      <sheetName val="Ultima pagina"/>
      <sheetName val="tabele pentru diagrame"/>
    </sheetNames>
    <sheetDataSet>
      <sheetData sheetId="13">
        <row r="14">
          <cell r="B14">
            <v>192458588.7114987</v>
          </cell>
        </row>
        <row r="15">
          <cell r="B15">
            <v>46817865.53699999</v>
          </cell>
        </row>
        <row r="17">
          <cell r="B17">
            <v>58019584.67022319</v>
          </cell>
        </row>
        <row r="94">
          <cell r="B94">
            <v>1071752.1345955408</v>
          </cell>
        </row>
        <row r="95">
          <cell r="B95">
            <v>1677218.4006839464</v>
          </cell>
        </row>
        <row r="100">
          <cell r="B100">
            <v>-1669.2727173913042</v>
          </cell>
        </row>
        <row r="108">
          <cell r="B108">
            <v>101927989.32107908</v>
          </cell>
        </row>
        <row r="109">
          <cell r="B109">
            <v>5352253.683836882</v>
          </cell>
        </row>
        <row r="112">
          <cell r="B112">
            <v>53202017.4346783</v>
          </cell>
        </row>
        <row r="113">
          <cell r="B113">
            <v>4817567.235544891</v>
          </cell>
        </row>
        <row r="122">
          <cell r="B122">
            <v>1358967.968396414</v>
          </cell>
        </row>
        <row r="123">
          <cell r="B123">
            <v>6234130.138083871</v>
          </cell>
        </row>
        <row r="124">
          <cell r="B124">
            <v>2739050.4312670194</v>
          </cell>
        </row>
        <row r="127">
          <cell r="B127">
            <v>15825412.70887079</v>
          </cell>
        </row>
        <row r="128">
          <cell r="B128">
            <v>1017367.9226782981</v>
          </cell>
        </row>
        <row r="129">
          <cell r="B129">
            <v>22471289.18147774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~"/>
      <sheetName val="13.3~"/>
      <sheetName val="13.4~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</sheetNames>
    <sheetDataSet>
      <sheetData sheetId="0">
        <row r="10">
          <cell r="L10">
            <v>192458.5887114987</v>
          </cell>
        </row>
        <row r="18">
          <cell r="L18">
            <v>46817.86553699999</v>
          </cell>
        </row>
        <row r="24">
          <cell r="L24">
            <v>58019.584670223194</v>
          </cell>
        </row>
        <row r="30">
          <cell r="L30">
            <v>107280.24300491596</v>
          </cell>
        </row>
      </sheetData>
      <sheetData sheetId="4">
        <row r="8">
          <cell r="F8" t="str">
            <v>Publică </v>
          </cell>
          <cell r="G8">
            <v>14.399999999999999</v>
          </cell>
        </row>
        <row r="9">
          <cell r="F9" t="str">
            <v>Privată </v>
          </cell>
          <cell r="G9">
            <v>62.300000000000004</v>
          </cell>
        </row>
        <row r="10">
          <cell r="F10" t="str">
            <v>Mixtă</v>
          </cell>
          <cell r="G10">
            <v>1.4</v>
          </cell>
        </row>
        <row r="11">
          <cell r="F11" t="str">
            <v>Mixtă (publică şi privată), fără participare străină</v>
          </cell>
        </row>
        <row r="12">
          <cell r="F12" t="str">
            <v>A întreprinderilor mixte şi străină</v>
          </cell>
          <cell r="G12">
            <v>21.9</v>
          </cell>
        </row>
      </sheetData>
      <sheetData sheetId="5">
        <row r="5">
          <cell r="C5">
            <v>307082.5788646217</v>
          </cell>
        </row>
        <row r="9">
          <cell r="C9">
            <v>26087.311</v>
          </cell>
        </row>
        <row r="11">
          <cell r="C11">
            <v>50.825</v>
          </cell>
        </row>
        <row r="14">
          <cell r="C14">
            <v>140610.51186288145</v>
          </cell>
        </row>
        <row r="18">
          <cell r="C18">
            <v>46817.86553699999</v>
          </cell>
        </row>
        <row r="20">
          <cell r="C20">
            <v>2492.7567222648786</v>
          </cell>
        </row>
      </sheetData>
      <sheetData sheetId="6">
        <row r="7">
          <cell r="C7">
            <v>26087.311</v>
          </cell>
        </row>
        <row r="9">
          <cell r="C9">
            <v>50.825</v>
          </cell>
        </row>
        <row r="14">
          <cell r="C14">
            <v>192508.55300174022</v>
          </cell>
        </row>
      </sheetData>
      <sheetData sheetId="7">
        <row r="10">
          <cell r="C10">
            <v>27565.481700000004</v>
          </cell>
        </row>
        <row r="17">
          <cell r="C17">
            <v>163.13535000000002</v>
          </cell>
        </row>
        <row r="24">
          <cell r="C24">
            <v>87876.94587739093</v>
          </cell>
        </row>
      </sheetData>
      <sheetData sheetId="8">
        <row r="17">
          <cell r="C17">
            <v>201758.23552680903</v>
          </cell>
        </row>
      </sheetData>
      <sheetData sheetId="9">
        <row r="12">
          <cell r="C12">
            <v>221490.47427701976</v>
          </cell>
        </row>
      </sheetData>
      <sheetData sheetId="10">
        <row r="12">
          <cell r="C12">
            <v>221490.47427701976</v>
          </cell>
        </row>
      </sheetData>
      <sheetData sheetId="11">
        <row r="15">
          <cell r="C15">
            <v>29031.88556552108</v>
          </cell>
        </row>
      </sheetData>
      <sheetData sheetId="12">
        <row r="18">
          <cell r="C18">
            <v>-1.6692727173913042</v>
          </cell>
        </row>
      </sheetData>
      <sheetData sheetId="13">
        <row r="14">
          <cell r="C14">
            <v>49260.658334692765</v>
          </cell>
        </row>
      </sheetData>
      <sheetData sheetId="14">
        <row r="20">
          <cell r="C20">
            <v>20278.737059413237</v>
          </cell>
        </row>
      </sheetData>
      <sheetData sheetId="18">
        <row r="4">
          <cell r="B4">
            <v>86275.37741542706</v>
          </cell>
          <cell r="C4">
            <v>98772.81360309786</v>
          </cell>
          <cell r="D4">
            <v>105480.18387028555</v>
          </cell>
          <cell r="E4">
            <v>119532.87071913933</v>
          </cell>
          <cell r="F4">
            <v>133481.6343255797</v>
          </cell>
          <cell r="G4">
            <v>145753.64243313274</v>
          </cell>
          <cell r="H4">
            <v>160814.56361651473</v>
          </cell>
          <cell r="I4">
            <v>178880.889878474</v>
          </cell>
          <cell r="J4">
            <v>192508.55310069054</v>
          </cell>
        </row>
        <row r="5">
          <cell r="B5">
            <v>74310.59141542706</v>
          </cell>
          <cell r="C5">
            <v>84813.66760309786</v>
          </cell>
          <cell r="D5">
            <v>90938.52587028555</v>
          </cell>
          <cell r="E5">
            <v>102741.87571913934</v>
          </cell>
          <cell r="F5">
            <v>115935.61532557971</v>
          </cell>
          <cell r="G5">
            <v>127063.52943313273</v>
          </cell>
          <cell r="H5">
            <v>140887.27261651473</v>
          </cell>
          <cell r="I5">
            <v>154814.57887847399</v>
          </cell>
          <cell r="J5">
            <v>166472.06710069053</v>
          </cell>
        </row>
        <row r="7">
          <cell r="B7">
            <v>9629.416770165977</v>
          </cell>
          <cell r="C7">
            <v>11244.54659836827</v>
          </cell>
          <cell r="D7">
            <v>11020.751770297122</v>
          </cell>
          <cell r="E7">
            <v>13806.479170317607</v>
          </cell>
          <cell r="F7">
            <v>16317.843527627474</v>
          </cell>
          <cell r="G7">
            <v>16769.346783797155</v>
          </cell>
          <cell r="H7">
            <v>18330.739299450903</v>
          </cell>
          <cell r="I7">
            <v>20521.677101407393</v>
          </cell>
          <cell r="J7">
            <v>19772.39821409643</v>
          </cell>
        </row>
        <row r="9">
          <cell r="B9">
            <v>8784.014814673541</v>
          </cell>
          <cell r="C9">
            <v>10694.012019260628</v>
          </cell>
          <cell r="D9">
            <v>11509.290851810025</v>
          </cell>
          <cell r="E9">
            <v>13725.939756510164</v>
          </cell>
          <cell r="F9">
            <v>15863.752621359805</v>
          </cell>
          <cell r="G9">
            <v>17802.66561898832</v>
          </cell>
          <cell r="H9">
            <v>19505.99174099768</v>
          </cell>
          <cell r="I9">
            <v>21048.74994077601</v>
          </cell>
          <cell r="J9">
            <v>22040.946407532818</v>
          </cell>
        </row>
        <row r="11">
          <cell r="B11">
            <v>3063.1013259534643</v>
          </cell>
          <cell r="C11">
            <v>3503.109729480394</v>
          </cell>
          <cell r="D11">
            <v>3748.652107728174</v>
          </cell>
          <cell r="E11">
            <v>4083.434074821535</v>
          </cell>
          <cell r="F11">
            <v>4438.792829844906</v>
          </cell>
          <cell r="G11">
            <v>4768.762352362963</v>
          </cell>
          <cell r="H11">
            <v>5236.588587212907</v>
          </cell>
          <cell r="I11">
            <v>5713.492394256653</v>
          </cell>
          <cell r="J11">
            <v>6334.971952106638</v>
          </cell>
        </row>
        <row r="13">
          <cell r="B13">
            <v>5782.301087282</v>
          </cell>
          <cell r="C13">
            <v>6456.985164456421</v>
          </cell>
          <cell r="D13">
            <v>7224.642350207281</v>
          </cell>
          <cell r="E13">
            <v>8013.620059803863</v>
          </cell>
          <cell r="F13">
            <v>9527.27041436363</v>
          </cell>
          <cell r="G13">
            <v>10499.714389548757</v>
          </cell>
          <cell r="H13">
            <v>11024.899572444956</v>
          </cell>
          <cell r="I13">
            <v>12367.290857079783</v>
          </cell>
          <cell r="J13">
            <v>15230.324365767683</v>
          </cell>
        </row>
        <row r="14">
          <cell r="B14">
            <v>10837.325927468672</v>
          </cell>
          <cell r="C14">
            <v>13203.569579492989</v>
          </cell>
          <cell r="D14">
            <v>14399.17786569356</v>
          </cell>
          <cell r="E14">
            <v>16351.241868362295</v>
          </cell>
          <cell r="F14">
            <v>18164.831785605096</v>
          </cell>
          <cell r="G14">
            <v>20156.767063498974</v>
          </cell>
          <cell r="H14">
            <v>23038.7970007371</v>
          </cell>
          <cell r="I14">
            <v>26846.743584774653</v>
          </cell>
          <cell r="J14">
            <v>29273.08576354084</v>
          </cell>
        </row>
        <row r="16">
          <cell r="B16">
            <v>3511.4717193314245</v>
          </cell>
          <cell r="C16">
            <v>4478.222557506354</v>
          </cell>
          <cell r="D16">
            <v>4763.819467952786</v>
          </cell>
          <cell r="E16">
            <v>5371.77381029338</v>
          </cell>
          <cell r="F16">
            <v>5990.314806888182</v>
          </cell>
          <cell r="G16">
            <v>6659.849345728221</v>
          </cell>
          <cell r="H16">
            <v>7668.348139251058</v>
          </cell>
          <cell r="I16">
            <v>8465.020604424857</v>
          </cell>
          <cell r="J16">
            <v>9420.221858067438</v>
          </cell>
        </row>
        <row r="18">
          <cell r="B18">
            <v>4692.690947819028</v>
          </cell>
          <cell r="C18">
            <v>5089.186507116538</v>
          </cell>
          <cell r="D18">
            <v>5528.538014704146</v>
          </cell>
          <cell r="E18">
            <v>5770.556805981618</v>
          </cell>
          <cell r="F18">
            <v>6163.673942546642</v>
          </cell>
          <cell r="G18">
            <v>7079.676155120106</v>
          </cell>
          <cell r="H18">
            <v>7875.481420175671</v>
          </cell>
          <cell r="I18">
            <v>8314.356165098545</v>
          </cell>
          <cell r="J18">
            <v>9091.69141061562</v>
          </cell>
        </row>
        <row r="20">
          <cell r="B20">
            <v>8812.726290302799</v>
          </cell>
          <cell r="C20">
            <v>10174.99351257834</v>
          </cell>
          <cell r="D20">
            <v>10604.160328342234</v>
          </cell>
          <cell r="E20">
            <v>11211.333253851099</v>
          </cell>
          <cell r="F20">
            <v>12050.377222430883</v>
          </cell>
          <cell r="G20">
            <v>13189.700520161283</v>
          </cell>
          <cell r="H20">
            <v>13836.205536561904</v>
          </cell>
          <cell r="I20">
            <v>13986.686942344926</v>
          </cell>
          <cell r="J20">
            <v>14756.88721794785</v>
          </cell>
        </row>
        <row r="22">
          <cell r="B22">
            <v>1683.3115314311376</v>
          </cell>
          <cell r="C22">
            <v>1800.5377266506046</v>
          </cell>
          <cell r="D22">
            <v>1983.3875659437115</v>
          </cell>
          <cell r="E22">
            <v>2259.7778959167854</v>
          </cell>
          <cell r="F22">
            <v>2667.770300615812</v>
          </cell>
          <cell r="G22">
            <v>3118.290025325334</v>
          </cell>
          <cell r="H22">
            <v>3670.532249625382</v>
          </cell>
          <cell r="I22">
            <v>3782.129942734493</v>
          </cell>
          <cell r="J22">
            <v>3987.7941982222164</v>
          </cell>
        </row>
        <row r="24">
          <cell r="B24">
            <v>10637.617461345162</v>
          </cell>
          <cell r="C24">
            <v>11589.213109775601</v>
          </cell>
          <cell r="D24">
            <v>13100.019838366714</v>
          </cell>
          <cell r="E24">
            <v>14226.976977246733</v>
          </cell>
          <cell r="F24">
            <v>15798.919480781964</v>
          </cell>
          <cell r="G24">
            <v>17306.4211399369</v>
          </cell>
          <cell r="H24">
            <v>18580.493296191024</v>
          </cell>
          <cell r="I24">
            <v>20499.54841328883</v>
          </cell>
          <cell r="J24">
            <v>22060.180487516904</v>
          </cell>
        </row>
        <row r="26">
          <cell r="B26">
            <v>6876.613539653863</v>
          </cell>
          <cell r="C26">
            <v>6579.291098411699</v>
          </cell>
          <cell r="D26">
            <v>7056.0857092398</v>
          </cell>
          <cell r="E26">
            <v>7920.742046034235</v>
          </cell>
          <cell r="F26">
            <v>8952.068393515328</v>
          </cell>
          <cell r="G26">
            <v>9712.336038664747</v>
          </cell>
          <cell r="H26">
            <v>12119.195773866155</v>
          </cell>
          <cell r="I26">
            <v>13268.882932287812</v>
          </cell>
          <cell r="J26">
            <v>14503.565225276103</v>
          </cell>
        </row>
        <row r="27">
          <cell r="B27">
            <v>11964.786</v>
          </cell>
          <cell r="C27">
            <v>13959.146000000002</v>
          </cell>
          <cell r="D27">
            <v>14541.658000000001</v>
          </cell>
          <cell r="E27">
            <v>16790.995</v>
          </cell>
          <cell r="F27">
            <v>17546.018999999997</v>
          </cell>
          <cell r="G27">
            <v>18690.11300000001</v>
          </cell>
          <cell r="H27">
            <v>19927.291</v>
          </cell>
          <cell r="I27">
            <v>24066.311</v>
          </cell>
          <cell r="J27">
            <v>26036.486</v>
          </cell>
        </row>
      </sheetData>
      <sheetData sheetId="19">
        <row r="5">
          <cell r="J5">
            <v>86.47515365907833</v>
          </cell>
        </row>
        <row r="27">
          <cell r="J27">
            <v>13.524846340921673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~"/>
      <sheetName val="13.3~"/>
      <sheetName val="13.4~"/>
      <sheetName val="13.5~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</sheetNames>
    <sheetDataSet>
      <sheetData sheetId="5">
        <row r="5">
          <cell r="D5">
            <v>336403.66181216657</v>
          </cell>
        </row>
        <row r="7">
          <cell r="D7">
            <v>28328.55530000001</v>
          </cell>
        </row>
        <row r="8">
          <cell r="D8">
            <v>1024.6055</v>
          </cell>
        </row>
        <row r="10">
          <cell r="D10">
            <v>153329.5530953677</v>
          </cell>
        </row>
      </sheetData>
      <sheetData sheetId="6">
        <row r="6">
          <cell r="D6">
            <v>28328.55530000001</v>
          </cell>
        </row>
        <row r="7">
          <cell r="D7">
            <v>1024.6055</v>
          </cell>
        </row>
        <row r="10">
          <cell r="D10">
            <v>210378.05851679886</v>
          </cell>
        </row>
      </sheetData>
      <sheetData sheetId="7">
        <row r="8">
          <cell r="D8">
            <v>29985.018800000013</v>
          </cell>
        </row>
        <row r="12">
          <cell r="D12">
            <v>1153.4516999999998</v>
          </cell>
        </row>
        <row r="16">
          <cell r="D16">
            <v>100901.25791867558</v>
          </cell>
        </row>
      </sheetData>
      <sheetData sheetId="8">
        <row r="12">
          <cell r="D12">
            <v>221340.87160002883</v>
          </cell>
        </row>
      </sheetData>
      <sheetData sheetId="10">
        <row r="9">
          <cell r="D9">
            <v>242806.59953650643</v>
          </cell>
        </row>
      </sheetData>
      <sheetData sheetId="11">
        <row r="11">
          <cell r="D11">
            <v>33641.656918647524</v>
          </cell>
        </row>
      </sheetData>
      <sheetData sheetId="13">
        <row r="10">
          <cell r="D10">
            <v>52116.79193901174</v>
          </cell>
        </row>
      </sheetData>
      <sheetData sheetId="14">
        <row r="13">
          <cell r="D13">
            <v>19688.250919304173</v>
          </cell>
        </row>
      </sheetData>
      <sheetData sheetId="16">
        <row r="16">
          <cell r="E16">
            <v>21397802.084383234</v>
          </cell>
        </row>
        <row r="23">
          <cell r="E23">
            <v>537121.3941920482</v>
          </cell>
        </row>
        <row r="30">
          <cell r="E30">
            <v>22377574.994418316</v>
          </cell>
        </row>
        <row r="37">
          <cell r="E37">
            <v>4798625.28526077</v>
          </cell>
        </row>
        <row r="44">
          <cell r="E44">
            <v>1673638.2867624392</v>
          </cell>
        </row>
        <row r="51">
          <cell r="E51">
            <v>18019101.88637186</v>
          </cell>
        </row>
        <row r="58">
          <cell r="E58">
            <v>32727083.812912147</v>
          </cell>
        </row>
        <row r="65">
          <cell r="E65">
            <v>10208790.488198567</v>
          </cell>
        </row>
        <row r="72">
          <cell r="E72">
            <v>2285134.584754496</v>
          </cell>
        </row>
        <row r="79">
          <cell r="E79">
            <v>10039041.923846845</v>
          </cell>
        </row>
        <row r="86">
          <cell r="E86">
            <v>7673914.907386598</v>
          </cell>
        </row>
        <row r="93">
          <cell r="E93">
            <v>15317720.819589933</v>
          </cell>
        </row>
        <row r="100">
          <cell r="E100">
            <v>4059218.058178393</v>
          </cell>
        </row>
        <row r="107">
          <cell r="E107">
            <v>2709092.502812331</v>
          </cell>
        </row>
        <row r="114">
          <cell r="E114">
            <v>7295485.6715241745</v>
          </cell>
        </row>
        <row r="121">
          <cell r="E121">
            <v>9389026.47490596</v>
          </cell>
        </row>
        <row r="128">
          <cell r="E128">
            <v>7744316.3512787</v>
          </cell>
        </row>
        <row r="135">
          <cell r="E135">
            <v>1456401.8444162589</v>
          </cell>
        </row>
        <row r="142">
          <cell r="E142">
            <v>3024056.3265572144</v>
          </cell>
        </row>
        <row r="149">
          <cell r="E149">
            <v>340961.1986596329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N19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3.50390625" style="1" customWidth="1"/>
    <col min="2" max="2" width="5.00390625" style="1" customWidth="1"/>
    <col min="3" max="6" width="5.625" style="1" customWidth="1"/>
    <col min="7" max="9" width="5.625" style="2" customWidth="1"/>
    <col min="10" max="12" width="5.625" style="1" customWidth="1"/>
    <col min="13" max="16384" width="8.875" style="1" customWidth="1"/>
  </cols>
  <sheetData>
    <row r="1" spans="1:12" ht="37.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3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5">
        <v>2015</v>
      </c>
      <c r="H2" s="5">
        <v>2016</v>
      </c>
      <c r="I2" s="5">
        <v>2017</v>
      </c>
      <c r="J2" s="5">
        <v>2018</v>
      </c>
      <c r="K2" s="128">
        <v>2019</v>
      </c>
      <c r="L2" s="103" t="s">
        <v>128</v>
      </c>
    </row>
    <row r="3" spans="1:14" ht="30">
      <c r="A3" s="6" t="s">
        <v>129</v>
      </c>
      <c r="B3" s="10"/>
      <c r="C3" s="10"/>
      <c r="D3" s="10"/>
      <c r="E3" s="10"/>
      <c r="F3" s="10"/>
      <c r="G3" s="13"/>
      <c r="H3" s="13"/>
      <c r="I3" s="13"/>
      <c r="K3" s="30"/>
      <c r="L3" s="30"/>
      <c r="M3" s="30"/>
      <c r="N3" s="30"/>
    </row>
    <row r="4" spans="1:14" ht="30">
      <c r="A4" s="7" t="s">
        <v>130</v>
      </c>
      <c r="B4" s="92">
        <v>86275.377</v>
      </c>
      <c r="C4" s="92">
        <v>98772.814</v>
      </c>
      <c r="D4" s="92">
        <v>105480.184</v>
      </c>
      <c r="E4" s="92">
        <v>119532.871</v>
      </c>
      <c r="F4" s="92">
        <v>133481.634</v>
      </c>
      <c r="G4" s="92">
        <v>145753.642</v>
      </c>
      <c r="H4" s="92">
        <v>160814.564</v>
      </c>
      <c r="I4" s="92">
        <v>178880.889878474</v>
      </c>
      <c r="J4" s="92">
        <f>'[1]1PIB'!$K$6/1000</f>
        <v>192508.55310069048</v>
      </c>
      <c r="K4" s="92">
        <v>210378.058516799</v>
      </c>
      <c r="L4" s="92">
        <v>206378.47014393</v>
      </c>
      <c r="M4" s="30"/>
      <c r="N4" s="30"/>
    </row>
    <row r="5" spans="1:14" ht="30.75" customHeight="1">
      <c r="A5" s="8" t="s">
        <v>131</v>
      </c>
      <c r="B5" s="92" t="s">
        <v>29</v>
      </c>
      <c r="C5" s="99">
        <v>105.8</v>
      </c>
      <c r="D5" s="99">
        <v>99.4</v>
      </c>
      <c r="E5" s="99">
        <v>109</v>
      </c>
      <c r="F5" s="99">
        <v>105</v>
      </c>
      <c r="G5" s="99">
        <v>99.7</v>
      </c>
      <c r="H5" s="99">
        <v>104.4</v>
      </c>
      <c r="I5" s="99">
        <v>104.690793676499</v>
      </c>
      <c r="J5" s="99">
        <v>104.301477757027</v>
      </c>
      <c r="K5" s="163">
        <v>103.68340389825899</v>
      </c>
      <c r="L5" s="163">
        <v>93.03095262791562</v>
      </c>
      <c r="M5" s="30"/>
      <c r="N5" s="30"/>
    </row>
    <row r="6" spans="1:14" ht="34.5" customHeight="1">
      <c r="A6" s="6" t="s">
        <v>1</v>
      </c>
      <c r="B6" s="10"/>
      <c r="C6" s="10"/>
      <c r="D6" s="10"/>
      <c r="E6" s="10"/>
      <c r="F6" s="10"/>
      <c r="G6" s="10"/>
      <c r="H6" s="10"/>
      <c r="I6" s="10"/>
      <c r="J6" s="20"/>
      <c r="K6" s="20"/>
      <c r="L6" s="30"/>
      <c r="M6" s="30"/>
      <c r="N6" s="30"/>
    </row>
    <row r="7" spans="1:14" ht="30">
      <c r="A7" s="7" t="s">
        <v>130</v>
      </c>
      <c r="B7" s="92">
        <v>93545.665</v>
      </c>
      <c r="C7" s="92">
        <v>108144.388</v>
      </c>
      <c r="D7" s="92">
        <v>115861.743</v>
      </c>
      <c r="E7" s="92">
        <v>127378.853</v>
      </c>
      <c r="F7" s="92">
        <v>139620.548</v>
      </c>
      <c r="G7" s="92">
        <v>148588.211</v>
      </c>
      <c r="H7" s="92">
        <v>162481.929</v>
      </c>
      <c r="I7" s="92">
        <v>180065.29279131276</v>
      </c>
      <c r="J7" s="92">
        <f>'[2]Conturi consolidate'!$B$14/1000</f>
        <v>192458.5887114987</v>
      </c>
      <c r="K7" s="92">
        <v>209164.943110191</v>
      </c>
      <c r="L7" s="92">
        <v>204706.76130871</v>
      </c>
      <c r="M7" s="30"/>
      <c r="N7" s="30"/>
    </row>
    <row r="8" spans="1:14" ht="32.25" customHeight="1">
      <c r="A8" s="8" t="s">
        <v>131</v>
      </c>
      <c r="B8" s="92" t="s">
        <v>29</v>
      </c>
      <c r="C8" s="99">
        <v>107.7</v>
      </c>
      <c r="D8" s="99">
        <v>100.9</v>
      </c>
      <c r="E8" s="99">
        <v>105.3</v>
      </c>
      <c r="F8" s="99">
        <v>104.4</v>
      </c>
      <c r="G8" s="99">
        <v>97.7</v>
      </c>
      <c r="H8" s="99">
        <v>102.6</v>
      </c>
      <c r="I8" s="99">
        <v>104.66788371881593</v>
      </c>
      <c r="J8" s="99">
        <v>103.255031756103</v>
      </c>
      <c r="K8" s="163">
        <v>102.90897924619959</v>
      </c>
      <c r="L8" s="163">
        <v>94.18678995751927</v>
      </c>
      <c r="M8" s="30"/>
      <c r="N8" s="30"/>
    </row>
    <row r="9" spans="1:14" ht="30">
      <c r="A9" s="6" t="s">
        <v>132</v>
      </c>
      <c r="B9" s="10"/>
      <c r="C9" s="10"/>
      <c r="D9" s="10"/>
      <c r="E9" s="10"/>
      <c r="F9" s="10"/>
      <c r="G9" s="10"/>
      <c r="H9" s="10"/>
      <c r="I9" s="10"/>
      <c r="J9" s="2"/>
      <c r="K9" s="30"/>
      <c r="L9" s="30"/>
      <c r="M9" s="30"/>
      <c r="N9" s="30"/>
    </row>
    <row r="10" spans="1:14" ht="30">
      <c r="A10" s="7" t="s">
        <v>130</v>
      </c>
      <c r="B10" s="92">
        <v>20578.219</v>
      </c>
      <c r="C10" s="92">
        <v>23753.549</v>
      </c>
      <c r="D10" s="92">
        <v>25524.643</v>
      </c>
      <c r="E10" s="92">
        <v>29809.347</v>
      </c>
      <c r="F10" s="92">
        <v>34997.292</v>
      </c>
      <c r="G10" s="92">
        <v>34390.585</v>
      </c>
      <c r="H10" s="92">
        <v>35350.424</v>
      </c>
      <c r="I10" s="92">
        <v>40744.68400164239</v>
      </c>
      <c r="J10" s="92">
        <v>49310.6218335037</v>
      </c>
      <c r="K10" s="92">
        <v>53329.907832</v>
      </c>
      <c r="L10" s="92">
        <v>48361.9571920733</v>
      </c>
      <c r="M10" s="30"/>
      <c r="N10" s="30"/>
    </row>
    <row r="11" spans="1:14" ht="30">
      <c r="A11" s="9" t="s">
        <v>133</v>
      </c>
      <c r="B11" s="92">
        <v>19432.907</v>
      </c>
      <c r="C11" s="92">
        <v>22877.804</v>
      </c>
      <c r="D11" s="92">
        <v>24929.093</v>
      </c>
      <c r="E11" s="92">
        <v>27533.035</v>
      </c>
      <c r="F11" s="92">
        <v>34562.267</v>
      </c>
      <c r="G11" s="92">
        <v>35407.562</v>
      </c>
      <c r="H11" s="92">
        <v>35714.916</v>
      </c>
      <c r="I11" s="92">
        <v>39868.389826539096</v>
      </c>
      <c r="J11" s="92">
        <f>'[2]Conturi consolidate'!$B$15/1000</f>
        <v>46817.86553699999</v>
      </c>
      <c r="K11" s="92">
        <v>53012.617642</v>
      </c>
      <c r="L11" s="92">
        <v>51939.8164330724</v>
      </c>
      <c r="M11" s="30"/>
      <c r="N11" s="30"/>
    </row>
    <row r="12" spans="1:14" ht="42" customHeight="1">
      <c r="A12" s="9" t="s">
        <v>131</v>
      </c>
      <c r="B12" s="92" t="s">
        <v>29</v>
      </c>
      <c r="C12" s="99">
        <v>112.7</v>
      </c>
      <c r="D12" s="99">
        <v>101.9</v>
      </c>
      <c r="E12" s="99">
        <v>105.5</v>
      </c>
      <c r="F12" s="99">
        <v>115.9</v>
      </c>
      <c r="G12" s="99">
        <v>95.2</v>
      </c>
      <c r="H12" s="99">
        <v>99.1</v>
      </c>
      <c r="I12" s="99">
        <v>108</v>
      </c>
      <c r="J12" s="99">
        <v>114.469443253791</v>
      </c>
      <c r="K12" s="163">
        <v>111.86337062549312</v>
      </c>
      <c r="L12" s="163">
        <v>97.56051837515967</v>
      </c>
      <c r="M12" s="30"/>
      <c r="N12" s="30"/>
    </row>
    <row r="13" spans="1:14" ht="30">
      <c r="A13" s="6" t="s">
        <v>134</v>
      </c>
      <c r="B13" s="2"/>
      <c r="C13" s="2"/>
      <c r="D13" s="2"/>
      <c r="E13" s="2"/>
      <c r="F13" s="2"/>
      <c r="J13" s="2"/>
      <c r="K13" s="30"/>
      <c r="L13" s="30"/>
      <c r="M13" s="30"/>
      <c r="N13" s="30"/>
    </row>
    <row r="14" spans="1:14" ht="30">
      <c r="A14" s="7" t="s">
        <v>130</v>
      </c>
      <c r="B14" s="92">
        <v>24010.104</v>
      </c>
      <c r="C14" s="92">
        <v>32141.125</v>
      </c>
      <c r="D14" s="92">
        <v>32838.988</v>
      </c>
      <c r="E14" s="92">
        <v>38361.222</v>
      </c>
      <c r="F14" s="92">
        <v>41607.153</v>
      </c>
      <c r="G14" s="92">
        <v>46488.782</v>
      </c>
      <c r="H14" s="92">
        <v>51957.763</v>
      </c>
      <c r="I14" s="92">
        <v>55629.741806974234</v>
      </c>
      <c r="J14" s="92">
        <f>'[2]Conturi consolidate'!$B$17/1000</f>
        <v>58019.584670223194</v>
      </c>
      <c r="K14" s="164">
        <v>64301.481397231</v>
      </c>
      <c r="L14" s="164">
        <v>54757.2248582114</v>
      </c>
      <c r="M14" s="30"/>
      <c r="N14" s="30"/>
    </row>
    <row r="15" spans="1:14" ht="51">
      <c r="A15" s="8" t="s">
        <v>131</v>
      </c>
      <c r="B15" s="92" t="s">
        <v>29</v>
      </c>
      <c r="C15" s="99">
        <v>129.8</v>
      </c>
      <c r="D15" s="99">
        <v>99.9</v>
      </c>
      <c r="E15" s="99">
        <v>112.7</v>
      </c>
      <c r="F15" s="99">
        <v>100.9</v>
      </c>
      <c r="G15" s="99">
        <v>102.6</v>
      </c>
      <c r="H15" s="99">
        <v>109.8</v>
      </c>
      <c r="I15" s="99">
        <v>110.9</v>
      </c>
      <c r="J15" s="99">
        <v>107.188652055149</v>
      </c>
      <c r="K15" s="163">
        <v>108.2064090083093</v>
      </c>
      <c r="L15" s="163">
        <v>84.52982863527623</v>
      </c>
      <c r="M15" s="30"/>
      <c r="N15" s="30"/>
    </row>
    <row r="16" spans="1:14" ht="30">
      <c r="A16" s="6" t="s">
        <v>135</v>
      </c>
      <c r="B16" s="15"/>
      <c r="C16" s="12"/>
      <c r="D16" s="12"/>
      <c r="E16" s="12"/>
      <c r="F16" s="12"/>
      <c r="G16" s="12"/>
      <c r="H16" s="12"/>
      <c r="J16" s="2"/>
      <c r="K16" s="30"/>
      <c r="L16" s="30"/>
      <c r="M16" s="30"/>
      <c r="N16" s="30"/>
    </row>
    <row r="17" spans="1:14" ht="30">
      <c r="A17" s="7" t="s">
        <v>130</v>
      </c>
      <c r="B17" s="90">
        <v>51858.61</v>
      </c>
      <c r="C17" s="92">
        <v>65266.249</v>
      </c>
      <c r="D17" s="92">
        <v>68745.19</v>
      </c>
      <c r="E17" s="92">
        <v>76016.551</v>
      </c>
      <c r="F17" s="92">
        <v>82743.36</v>
      </c>
      <c r="G17" s="92">
        <v>83713.935</v>
      </c>
      <c r="H17" s="92">
        <v>88975.553</v>
      </c>
      <c r="I17" s="92">
        <v>97558.82875120435</v>
      </c>
      <c r="J17" s="92">
        <v>107280.24300491596</v>
      </c>
      <c r="K17" s="164">
        <v>116418.273336243</v>
      </c>
      <c r="L17" s="164">
        <v>101447.473215064</v>
      </c>
      <c r="M17" s="30"/>
      <c r="N17" s="30"/>
    </row>
    <row r="18" spans="1:14" ht="51">
      <c r="A18" s="8" t="s">
        <v>131</v>
      </c>
      <c r="B18" s="90" t="s">
        <v>29</v>
      </c>
      <c r="C18" s="99">
        <v>122.4</v>
      </c>
      <c r="D18" s="99">
        <v>102.7</v>
      </c>
      <c r="E18" s="99">
        <v>105.6</v>
      </c>
      <c r="F18" s="99">
        <v>103.1</v>
      </c>
      <c r="G18" s="99">
        <v>94.2</v>
      </c>
      <c r="H18" s="99">
        <v>102.8</v>
      </c>
      <c r="I18" s="99">
        <v>111</v>
      </c>
      <c r="J18" s="99">
        <v>109.729987140708</v>
      </c>
      <c r="K18" s="165">
        <v>106.1916750055844</v>
      </c>
      <c r="L18" s="165">
        <v>91.08227068522639</v>
      </c>
      <c r="M18" s="30"/>
      <c r="N18" s="30"/>
    </row>
    <row r="19" spans="1:12" ht="14.25" customHeight="1">
      <c r="A19" s="194" t="s">
        <v>118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</sheetData>
  <sheetProtection/>
  <mergeCells count="2">
    <mergeCell ref="A1:L1"/>
    <mergeCell ref="A19:L19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3.625" style="0" customWidth="1"/>
    <col min="2" max="2" width="9.875" style="0" customWidth="1"/>
  </cols>
  <sheetData>
    <row r="1" spans="1:4" ht="37.5" customHeight="1">
      <c r="A1" s="193" t="s">
        <v>238</v>
      </c>
      <c r="B1" s="193"/>
      <c r="C1" s="193"/>
      <c r="D1" s="193"/>
    </row>
    <row r="2" spans="1:4" ht="12" customHeight="1">
      <c r="A2" s="203" t="s">
        <v>125</v>
      </c>
      <c r="B2" s="203"/>
      <c r="C2" s="203"/>
      <c r="D2" s="203"/>
    </row>
    <row r="3" spans="1:4" ht="17.25" customHeight="1">
      <c r="A3" s="3"/>
      <c r="B3" s="88">
        <v>2017</v>
      </c>
      <c r="C3" s="88">
        <v>2018</v>
      </c>
      <c r="D3" s="88">
        <v>2019</v>
      </c>
    </row>
    <row r="4" spans="1:2" ht="12.75">
      <c r="A4" s="44" t="s">
        <v>26</v>
      </c>
      <c r="B4" s="30"/>
    </row>
    <row r="5" spans="1:6" ht="30.75">
      <c r="A5" s="47" t="s">
        <v>163</v>
      </c>
      <c r="B5" s="141">
        <f>'13.9'!B9</f>
        <v>208981.31454823946</v>
      </c>
      <c r="C5" s="91">
        <f>'[3]13.10'!C12</f>
        <v>221490.47427701976</v>
      </c>
      <c r="D5" s="91">
        <v>242807</v>
      </c>
      <c r="E5" s="136"/>
      <c r="F5" s="104"/>
    </row>
    <row r="6" spans="1:6" ht="30.75">
      <c r="A6" s="47" t="s">
        <v>164</v>
      </c>
      <c r="B6" s="141">
        <v>19909.2638</v>
      </c>
      <c r="C6" s="91">
        <v>22176.890376977997</v>
      </c>
      <c r="D6" s="91">
        <v>24751</v>
      </c>
      <c r="E6" s="136"/>
      <c r="F6" s="104"/>
    </row>
    <row r="7" spans="1:6" ht="12.75">
      <c r="A7" s="46" t="s">
        <v>27</v>
      </c>
      <c r="B7" s="148"/>
      <c r="C7" s="149"/>
      <c r="D7" s="167"/>
      <c r="E7" s="136"/>
      <c r="F7" s="104"/>
    </row>
    <row r="8" spans="1:6" ht="30.75">
      <c r="A8" s="47" t="s">
        <v>165</v>
      </c>
      <c r="B8" s="141">
        <v>19909.2638</v>
      </c>
      <c r="C8" s="91">
        <f>C6</f>
        <v>22176.890376977997</v>
      </c>
      <c r="D8" s="91">
        <v>24751</v>
      </c>
      <c r="E8" s="136"/>
      <c r="F8" s="104"/>
    </row>
    <row r="9" spans="1:6" ht="30.75">
      <c r="A9" s="147" t="s">
        <v>166</v>
      </c>
      <c r="B9" s="144">
        <f>B5+B6-B8</f>
        <v>208981.31454823946</v>
      </c>
      <c r="C9" s="145">
        <f>C5+C6-C8</f>
        <v>221490.47427701976</v>
      </c>
      <c r="D9" s="145">
        <f>D5+D6-D8</f>
        <v>242807</v>
      </c>
      <c r="E9" s="136"/>
      <c r="F9" s="104"/>
    </row>
  </sheetData>
  <sheetProtection/>
  <mergeCells count="2">
    <mergeCell ref="A2:D2"/>
    <mergeCell ref="A1:D1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3.375" style="0" customWidth="1"/>
    <col min="2" max="2" width="9.875" style="0" customWidth="1"/>
  </cols>
  <sheetData>
    <row r="1" spans="1:4" ht="36.75" customHeight="1">
      <c r="A1" s="205" t="s">
        <v>239</v>
      </c>
      <c r="B1" s="205"/>
      <c r="C1" s="205"/>
      <c r="D1" s="205"/>
    </row>
    <row r="2" spans="1:4" ht="12.75" customHeight="1">
      <c r="A2" s="203" t="s">
        <v>125</v>
      </c>
      <c r="B2" s="203"/>
      <c r="C2" s="203"/>
      <c r="D2" s="203"/>
    </row>
    <row r="3" spans="1:4" ht="12.75">
      <c r="A3" s="16"/>
      <c r="B3" s="88">
        <v>2017</v>
      </c>
      <c r="C3" s="88">
        <v>2018</v>
      </c>
      <c r="D3" s="88">
        <v>2019</v>
      </c>
    </row>
    <row r="4" spans="1:2" ht="12.75">
      <c r="A4" s="51" t="s">
        <v>24</v>
      </c>
      <c r="B4" s="30"/>
    </row>
    <row r="5" spans="1:7" ht="30">
      <c r="A5" s="48" t="s">
        <v>166</v>
      </c>
      <c r="B5" s="91">
        <f>'13.10'!B9</f>
        <v>208981.31454823946</v>
      </c>
      <c r="C5" s="150">
        <f>'[3]13.11'!C12</f>
        <v>221490.47427701976</v>
      </c>
      <c r="D5" s="169">
        <f>'[4]13.11'!D9</f>
        <v>242806.59953650643</v>
      </c>
      <c r="E5" s="104"/>
      <c r="F5" s="104"/>
      <c r="G5" s="104"/>
    </row>
    <row r="6" spans="1:7" ht="12.75">
      <c r="A6" s="51" t="s">
        <v>27</v>
      </c>
      <c r="B6" s="140"/>
      <c r="C6" s="151"/>
      <c r="D6" s="170"/>
      <c r="E6" s="104"/>
      <c r="F6" s="104"/>
      <c r="G6" s="104"/>
    </row>
    <row r="7" spans="1:7" ht="30">
      <c r="A7" s="48" t="s">
        <v>167</v>
      </c>
      <c r="B7" s="91">
        <f>B9+B10</f>
        <v>180065.29313874274</v>
      </c>
      <c r="C7" s="150">
        <f>C9+C10</f>
        <v>192458.58871149868</v>
      </c>
      <c r="D7" s="169">
        <f>D9+D10</f>
        <v>209164.9426178589</v>
      </c>
      <c r="E7" s="104"/>
      <c r="F7" s="104"/>
      <c r="G7" s="104"/>
    </row>
    <row r="8" spans="1:7" ht="12.75">
      <c r="A8" s="52" t="s">
        <v>28</v>
      </c>
      <c r="B8" s="140"/>
      <c r="C8" s="150"/>
      <c r="D8" s="169"/>
      <c r="E8" s="104"/>
      <c r="F8" s="104"/>
      <c r="G8" s="104"/>
    </row>
    <row r="9" spans="1:7" ht="30">
      <c r="A9" s="7" t="s">
        <v>168</v>
      </c>
      <c r="B9" s="91">
        <v>170664.77813874272</v>
      </c>
      <c r="C9" s="150">
        <v>182666.51802262658</v>
      </c>
      <c r="D9" s="169">
        <v>198847.81036754226</v>
      </c>
      <c r="E9" s="104"/>
      <c r="F9" s="104"/>
      <c r="G9" s="104"/>
    </row>
    <row r="10" spans="1:7" ht="30">
      <c r="A10" s="7" t="s">
        <v>169</v>
      </c>
      <c r="B10" s="91">
        <v>9400.515</v>
      </c>
      <c r="C10" s="150">
        <v>9792.070688872114</v>
      </c>
      <c r="D10" s="169">
        <v>10317.132250316634</v>
      </c>
      <c r="E10" s="104"/>
      <c r="F10" s="104"/>
      <c r="G10" s="104"/>
    </row>
    <row r="11" spans="1:7" ht="30">
      <c r="A11" s="152" t="s">
        <v>170</v>
      </c>
      <c r="B11" s="145">
        <f>B5-B7</f>
        <v>28916.021409496723</v>
      </c>
      <c r="C11" s="145">
        <f>C5-C7</f>
        <v>29031.88556552108</v>
      </c>
      <c r="D11" s="145">
        <f>D5-D7</f>
        <v>33641.656918647524</v>
      </c>
      <c r="E11" s="104"/>
      <c r="F11" s="104"/>
      <c r="G11" s="104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1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8.375" style="0" customWidth="1"/>
    <col min="2" max="2" width="9.50390625" style="0" customWidth="1"/>
  </cols>
  <sheetData>
    <row r="1" spans="1:4" ht="36.75" customHeight="1">
      <c r="A1" s="193" t="s">
        <v>240</v>
      </c>
      <c r="B1" s="193"/>
      <c r="C1" s="193"/>
      <c r="D1" s="193"/>
    </row>
    <row r="2" spans="1:4" ht="13.5" customHeight="1">
      <c r="A2" s="203" t="s">
        <v>125</v>
      </c>
      <c r="B2" s="203"/>
      <c r="C2" s="203"/>
      <c r="D2" s="203"/>
    </row>
    <row r="3" spans="1:4" ht="14.25" customHeight="1">
      <c r="A3" s="3"/>
      <c r="B3" s="88">
        <v>2017</v>
      </c>
      <c r="C3" s="88">
        <v>2018</v>
      </c>
      <c r="D3" s="88">
        <v>2019</v>
      </c>
    </row>
    <row r="4" spans="1:7" ht="30.75">
      <c r="A4" s="43" t="s">
        <v>171</v>
      </c>
      <c r="B4" s="129"/>
      <c r="C4" s="136"/>
      <c r="D4" s="136"/>
      <c r="E4" s="136"/>
      <c r="F4" s="136"/>
      <c r="G4" s="136"/>
    </row>
    <row r="5" spans="1:7" ht="30.75">
      <c r="A5" s="35" t="s">
        <v>172</v>
      </c>
      <c r="B5" s="91">
        <f>'13.11'!B11</f>
        <v>28916.021409496723</v>
      </c>
      <c r="C5" s="91">
        <f>'[3]13.12'!C15</f>
        <v>29031.88556552108</v>
      </c>
      <c r="D5" s="91">
        <f>'[4]13.12'!D11</f>
        <v>33641.656918647524</v>
      </c>
      <c r="E5" s="136"/>
      <c r="F5" s="136"/>
      <c r="G5" s="136"/>
    </row>
    <row r="6" spans="1:7" ht="41.25">
      <c r="A6" s="35" t="s">
        <v>173</v>
      </c>
      <c r="B6" s="91">
        <v>1528.442170379826</v>
      </c>
      <c r="C6" s="91">
        <f>'[2]Conturi consolidate'!$B$94/1000</f>
        <v>1071.7521345955408</v>
      </c>
      <c r="D6" s="91">
        <v>1190.0766241426181</v>
      </c>
      <c r="E6" s="136"/>
      <c r="F6" s="136"/>
      <c r="G6" s="136"/>
    </row>
    <row r="7" spans="1:7" ht="41.25">
      <c r="A7" s="35" t="s">
        <v>174</v>
      </c>
      <c r="B7" s="91">
        <v>1385.0048672466462</v>
      </c>
      <c r="C7" s="91">
        <f>'[2]Conturi consolidate'!$B$95/1000</f>
        <v>1677.2184006839464</v>
      </c>
      <c r="D7" s="91">
        <v>2066.665882169228</v>
      </c>
      <c r="E7" s="136"/>
      <c r="F7" s="136"/>
      <c r="G7" s="136"/>
    </row>
    <row r="8" spans="1:7" ht="30.75">
      <c r="A8" s="44" t="s">
        <v>175</v>
      </c>
      <c r="B8" s="129"/>
      <c r="C8" s="136"/>
      <c r="D8" s="167"/>
      <c r="E8" s="136"/>
      <c r="F8" s="136"/>
      <c r="G8" s="136"/>
    </row>
    <row r="9" spans="1:7" ht="30.75">
      <c r="A9" s="35" t="s">
        <v>3</v>
      </c>
      <c r="B9" s="91">
        <f>'13.5'!B12</f>
        <v>39868.39</v>
      </c>
      <c r="C9" s="91">
        <f>'[3]13.6'!C18</f>
        <v>46817.86553699999</v>
      </c>
      <c r="D9" s="91">
        <v>53012.61798111277</v>
      </c>
      <c r="E9" s="136"/>
      <c r="F9" s="136"/>
      <c r="G9" s="136"/>
    </row>
    <row r="10" spans="1:7" ht="30.75">
      <c r="A10" s="35" t="s">
        <v>144</v>
      </c>
      <c r="B10" s="91">
        <f>'13.5'!B13</f>
        <v>876.2941751032889</v>
      </c>
      <c r="C10" s="91">
        <f>'[3]13.6'!C20</f>
        <v>2492.7567222648786</v>
      </c>
      <c r="D10" s="91">
        <v>317.2901899999995</v>
      </c>
      <c r="E10" s="136"/>
      <c r="F10" s="136"/>
      <c r="G10" s="136"/>
    </row>
    <row r="11" spans="1:7" ht="41.25">
      <c r="A11" s="35" t="s">
        <v>176</v>
      </c>
      <c r="B11" s="92" t="s">
        <v>29</v>
      </c>
      <c r="C11" s="91">
        <f>'[2]Conturi consolidate'!$B$100/1000</f>
        <v>-1.6692727173913042</v>
      </c>
      <c r="D11" s="91">
        <v>0.3629149604926475</v>
      </c>
      <c r="E11" s="136"/>
      <c r="F11" s="136"/>
      <c r="G11" s="136"/>
    </row>
    <row r="12" spans="1:7" ht="30.75">
      <c r="A12" s="147" t="s">
        <v>177</v>
      </c>
      <c r="B12" s="145">
        <f>B5+B6-B7-B9-B10</f>
        <v>-11685.225462473387</v>
      </c>
      <c r="C12" s="145">
        <f>C5+C6-C7-C9-C10-C11</f>
        <v>-20882.533687114807</v>
      </c>
      <c r="D12" s="145">
        <f>D5+D6-D7-D9-D10-D11</f>
        <v>-20565.203425452353</v>
      </c>
      <c r="E12" s="136"/>
      <c r="F12" s="136"/>
      <c r="G12" s="136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7.875" style="0" customWidth="1"/>
    <col min="2" max="2" width="9.125" style="0" customWidth="1"/>
  </cols>
  <sheetData>
    <row r="1" spans="1:4" ht="36.75" customHeight="1">
      <c r="A1" s="193" t="s">
        <v>241</v>
      </c>
      <c r="B1" s="193"/>
      <c r="C1" s="193"/>
      <c r="D1" s="193"/>
    </row>
    <row r="2" spans="1:4" ht="12.75" customHeight="1">
      <c r="A2" s="203" t="s">
        <v>125</v>
      </c>
      <c r="B2" s="203"/>
      <c r="C2" s="203"/>
      <c r="D2" s="203"/>
    </row>
    <row r="3" spans="1:4" ht="12.75" customHeight="1">
      <c r="A3" s="3"/>
      <c r="B3" s="88">
        <v>2017</v>
      </c>
      <c r="C3" s="88">
        <v>2018</v>
      </c>
      <c r="D3" s="88">
        <v>2019</v>
      </c>
    </row>
    <row r="4" spans="1:6" ht="12.75">
      <c r="A4" s="43" t="s">
        <v>26</v>
      </c>
      <c r="B4" s="1"/>
      <c r="D4" s="104"/>
      <c r="E4" s="104"/>
      <c r="F4" s="104"/>
    </row>
    <row r="5" spans="1:6" ht="30.75">
      <c r="A5" s="35" t="s">
        <v>178</v>
      </c>
      <c r="B5" s="91">
        <v>92596.40294937378</v>
      </c>
      <c r="C5" s="137">
        <f>'[2]Conturi consolidate'!$B$108/1000</f>
        <v>101927.98932107908</v>
      </c>
      <c r="D5" s="166">
        <v>110439.61649050114</v>
      </c>
      <c r="E5" s="136"/>
      <c r="F5" s="136"/>
    </row>
    <row r="6" spans="1:6" ht="30.75" customHeight="1">
      <c r="A6" s="35" t="s">
        <v>179</v>
      </c>
      <c r="B6" s="91">
        <v>4962.425801830518</v>
      </c>
      <c r="C6" s="137">
        <f>'[2]Conturi consolidate'!$B$109/1000</f>
        <v>5352.253683836882</v>
      </c>
      <c r="D6" s="166">
        <v>5978.656845741596</v>
      </c>
      <c r="E6" s="136"/>
      <c r="F6" s="136"/>
    </row>
    <row r="7" spans="1:6" ht="12.75">
      <c r="A7" s="44" t="s">
        <v>30</v>
      </c>
      <c r="B7" s="140"/>
      <c r="C7" s="136"/>
      <c r="D7" s="167"/>
      <c r="E7" s="136"/>
      <c r="F7" s="136"/>
    </row>
    <row r="8" spans="1:6" ht="30.75">
      <c r="A8" s="35" t="s">
        <v>180</v>
      </c>
      <c r="B8" s="91">
        <v>51263.1695688897</v>
      </c>
      <c r="C8" s="137">
        <f>'[2]Conturi consolidate'!$B$112/1000</f>
        <v>53202.0174346783</v>
      </c>
      <c r="D8" s="166">
        <v>59071.85198106828</v>
      </c>
      <c r="E8" s="136"/>
      <c r="F8" s="136"/>
    </row>
    <row r="9" spans="1:6" ht="51" customHeight="1">
      <c r="A9" s="35" t="s">
        <v>181</v>
      </c>
      <c r="B9" s="91">
        <v>4366.572238084537</v>
      </c>
      <c r="C9" s="137">
        <f>'[2]Conturi consolidate'!$B$113/1000</f>
        <v>4817.567235544891</v>
      </c>
      <c r="D9" s="166">
        <v>5229.629416162722</v>
      </c>
      <c r="E9" s="136"/>
      <c r="F9" s="136"/>
    </row>
    <row r="10" spans="1:6" ht="30.75">
      <c r="A10" s="146" t="s">
        <v>182</v>
      </c>
      <c r="B10" s="145">
        <f>B5+B6-B8-B9</f>
        <v>41929.086944230046</v>
      </c>
      <c r="C10" s="145">
        <f>C5+C6-C8-C9</f>
        <v>49260.658334692765</v>
      </c>
      <c r="D10" s="145">
        <f>D5+D6-D8-D9</f>
        <v>52116.79193901174</v>
      </c>
      <c r="E10" s="136"/>
      <c r="F10" s="136"/>
    </row>
    <row r="12" ht="12.75">
      <c r="B12" s="75"/>
    </row>
    <row r="13" ht="12.75">
      <c r="B13" s="75"/>
    </row>
    <row r="14" ht="12.75">
      <c r="B14" s="75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3.00390625" style="0" customWidth="1"/>
    <col min="2" max="2" width="9.875" style="0" customWidth="1"/>
  </cols>
  <sheetData>
    <row r="1" spans="1:4" ht="37.5" customHeight="1">
      <c r="A1" s="193" t="s">
        <v>242</v>
      </c>
      <c r="B1" s="193"/>
      <c r="C1" s="193"/>
      <c r="D1" s="193"/>
    </row>
    <row r="2" spans="1:4" ht="14.25" customHeight="1">
      <c r="A2" s="203" t="s">
        <v>125</v>
      </c>
      <c r="B2" s="203"/>
      <c r="C2" s="203"/>
      <c r="D2" s="203"/>
    </row>
    <row r="3" spans="1:4" ht="13.5" customHeight="1">
      <c r="A3" s="16"/>
      <c r="B3" s="88">
        <v>2017</v>
      </c>
      <c r="C3" s="88">
        <v>2018</v>
      </c>
      <c r="D3" s="88">
        <v>2019</v>
      </c>
    </row>
    <row r="4" spans="1:3" ht="12.75">
      <c r="A4" s="44" t="s">
        <v>18</v>
      </c>
      <c r="B4" s="109"/>
      <c r="C4" s="104"/>
    </row>
    <row r="5" spans="1:6" ht="30.75">
      <c r="A5" s="35" t="s">
        <v>182</v>
      </c>
      <c r="B5" s="91">
        <v>41929</v>
      </c>
      <c r="C5" s="91">
        <f>'[3]13.14'!C14</f>
        <v>49260.658334692765</v>
      </c>
      <c r="D5" s="91">
        <f>'[4]13.14'!D10</f>
        <v>52116.79193901174</v>
      </c>
      <c r="E5" s="136"/>
      <c r="F5" s="136"/>
    </row>
    <row r="6" spans="1:6" ht="30.75">
      <c r="A6" s="35" t="s">
        <v>183</v>
      </c>
      <c r="B6" s="91">
        <v>1415.888120295187</v>
      </c>
      <c r="C6" s="91">
        <f>'[2]Conturi consolidate'!$B$122/1000</f>
        <v>1358.967968396414</v>
      </c>
      <c r="D6" s="91">
        <v>1407.7564909629455</v>
      </c>
      <c r="E6" s="136"/>
      <c r="F6" s="136"/>
    </row>
    <row r="7" spans="1:6" ht="30.75">
      <c r="A7" s="35" t="s">
        <v>184</v>
      </c>
      <c r="B7" s="91">
        <v>4620.651836743624</v>
      </c>
      <c r="C7" s="91">
        <f>'[2]Conturi consolidate'!$B$123/1000</f>
        <v>6234.130138083871</v>
      </c>
      <c r="D7" s="91">
        <v>5647.793773576594</v>
      </c>
      <c r="E7" s="136"/>
      <c r="F7" s="136"/>
    </row>
    <row r="8" spans="1:6" ht="30.75">
      <c r="A8" s="35" t="s">
        <v>185</v>
      </c>
      <c r="B8" s="91">
        <v>2746.8071764620586</v>
      </c>
      <c r="C8" s="91">
        <f>'[2]Conturi consolidate'!$B$124/1000</f>
        <v>2739.0504312670196</v>
      </c>
      <c r="D8" s="91">
        <v>3172.0270175252617</v>
      </c>
      <c r="E8" s="136"/>
      <c r="F8" s="136"/>
    </row>
    <row r="9" spans="1:6" ht="12.75">
      <c r="A9" s="44" t="s">
        <v>31</v>
      </c>
      <c r="B9" s="129"/>
      <c r="C9" s="153"/>
      <c r="D9" s="171"/>
      <c r="E9" s="136"/>
      <c r="F9" s="136"/>
    </row>
    <row r="10" spans="1:6" ht="30.75">
      <c r="A10" s="35" t="s">
        <v>186</v>
      </c>
      <c r="B10" s="91">
        <v>15456.136911343934</v>
      </c>
      <c r="C10" s="91">
        <f>'[2]Conturi consolidate'!$B$127/1000</f>
        <v>15825.41270887079</v>
      </c>
      <c r="D10" s="91">
        <v>16876.648217919075</v>
      </c>
      <c r="E10" s="136"/>
      <c r="F10" s="136"/>
    </row>
    <row r="11" spans="1:6" ht="30.75">
      <c r="A11" s="35" t="s">
        <v>187</v>
      </c>
      <c r="B11" s="91">
        <v>777.2936552295442</v>
      </c>
      <c r="C11" s="91">
        <f>'[2]Conturi consolidate'!$B$128/1000</f>
        <v>1017.3679226782981</v>
      </c>
      <c r="D11" s="91">
        <v>1141.7151298503954</v>
      </c>
      <c r="E11" s="136"/>
      <c r="F11" s="136"/>
    </row>
    <row r="12" spans="1:6" ht="30.75">
      <c r="A12" s="35" t="s">
        <v>188</v>
      </c>
      <c r="B12" s="91">
        <v>22650.341409351306</v>
      </c>
      <c r="C12" s="91">
        <f>'[2]Conturi consolidate'!$B$129/1000</f>
        <v>22471.28918147774</v>
      </c>
      <c r="D12" s="91">
        <v>24637.754954002896</v>
      </c>
      <c r="E12" s="136"/>
      <c r="F12" s="136"/>
    </row>
    <row r="13" spans="1:6" ht="30.75">
      <c r="A13" s="147" t="s">
        <v>189</v>
      </c>
      <c r="B13" s="145">
        <f>B5+B6+B7+B8-B10-B11-B12</f>
        <v>11828.575157576088</v>
      </c>
      <c r="C13" s="145">
        <f>C5+C6+C7+C8-C10-C11-C12</f>
        <v>20278.737059413237</v>
      </c>
      <c r="D13" s="145">
        <f>D5+D6+D7+D8-D10-D11-D12</f>
        <v>19688.250919304173</v>
      </c>
      <c r="E13" s="136"/>
      <c r="F13" s="136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3.00390625" style="0" customWidth="1"/>
    <col min="2" max="2" width="8.625" style="0" customWidth="1"/>
  </cols>
  <sheetData>
    <row r="1" spans="1:4" ht="37.5" customHeight="1">
      <c r="A1" s="193" t="s">
        <v>243</v>
      </c>
      <c r="B1" s="193"/>
      <c r="C1" s="193"/>
      <c r="D1" s="193"/>
    </row>
    <row r="2" spans="1:4" ht="13.5" customHeight="1">
      <c r="A2" s="203" t="s">
        <v>125</v>
      </c>
      <c r="B2" s="203"/>
      <c r="C2" s="203"/>
      <c r="D2" s="203"/>
    </row>
    <row r="3" spans="1:4" ht="15" customHeight="1">
      <c r="A3" s="16"/>
      <c r="B3" s="88">
        <v>2017</v>
      </c>
      <c r="C3" s="88">
        <v>2018</v>
      </c>
      <c r="D3" s="88">
        <v>2019</v>
      </c>
    </row>
    <row r="4" spans="1:3" ht="30">
      <c r="A4" s="53" t="s">
        <v>190</v>
      </c>
      <c r="B4" s="111"/>
      <c r="C4" s="110"/>
    </row>
    <row r="5" spans="1:6" ht="30">
      <c r="A5" s="18" t="s">
        <v>191</v>
      </c>
      <c r="B5" s="91">
        <f>'13.14'!B13</f>
        <v>11828.575157576088</v>
      </c>
      <c r="C5" s="91">
        <f>'[3]13.15'!C20</f>
        <v>20278.737059413237</v>
      </c>
      <c r="D5" s="91">
        <f>'[4]13.15'!D13</f>
        <v>19688.250919304173</v>
      </c>
      <c r="E5" s="136"/>
      <c r="F5" s="104"/>
    </row>
    <row r="6" spans="1:6" ht="30">
      <c r="A6" s="18" t="s">
        <v>192</v>
      </c>
      <c r="B6" s="91">
        <v>1385.0048672466462</v>
      </c>
      <c r="C6" s="91">
        <v>1677.2184006839464</v>
      </c>
      <c r="D6" s="91">
        <v>2066.665882169228</v>
      </c>
      <c r="E6" s="136"/>
      <c r="F6" s="104"/>
    </row>
    <row r="7" spans="1:6" ht="30">
      <c r="A7" s="18" t="s">
        <v>193</v>
      </c>
      <c r="B7" s="91">
        <v>1528.442170379826</v>
      </c>
      <c r="C7" s="91">
        <v>1071.7521345955408</v>
      </c>
      <c r="D7" s="91">
        <v>1190.0766241426181</v>
      </c>
      <c r="E7" s="136"/>
      <c r="F7" s="104"/>
    </row>
    <row r="8" spans="1:6" ht="30">
      <c r="A8" s="6" t="s">
        <v>175</v>
      </c>
      <c r="B8" s="140"/>
      <c r="C8" s="136"/>
      <c r="D8" s="167"/>
      <c r="E8" s="136"/>
      <c r="F8" s="104"/>
    </row>
    <row r="9" spans="1:6" ht="30">
      <c r="A9" s="18" t="s">
        <v>194</v>
      </c>
      <c r="B9" s="154" t="s">
        <v>29</v>
      </c>
      <c r="C9" s="137">
        <f>-'[3]13.13'!C18</f>
        <v>1.6692727173913042</v>
      </c>
      <c r="D9" s="166">
        <v>-0.3629149604926475</v>
      </c>
      <c r="E9" s="136"/>
      <c r="F9" s="104"/>
    </row>
    <row r="10" spans="1:6" ht="30">
      <c r="A10" s="155" t="s">
        <v>195</v>
      </c>
      <c r="B10" s="145">
        <f>B5+B6-B7</f>
        <v>11685.137854442908</v>
      </c>
      <c r="C10" s="145">
        <f>C5+C6-C7-C9</f>
        <v>20882.534052784253</v>
      </c>
      <c r="D10" s="145">
        <f>D5+D6-D7-D9</f>
        <v>20565.203092291278</v>
      </c>
      <c r="E10" s="136"/>
      <c r="F10" s="104"/>
    </row>
    <row r="12" ht="12.75">
      <c r="B12" s="75"/>
    </row>
    <row r="13" ht="12.75">
      <c r="B13" s="75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51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.00390625" defaultRowHeight="12.75"/>
  <cols>
    <col min="1" max="1" width="44.50390625" style="0" customWidth="1"/>
    <col min="2" max="2" width="6.625" style="0" customWidth="1"/>
    <col min="3" max="3" width="15.00390625" style="0" bestFit="1" customWidth="1"/>
    <col min="4" max="4" width="14.875" style="0" bestFit="1" customWidth="1"/>
    <col min="5" max="5" width="14.875" style="0" customWidth="1"/>
  </cols>
  <sheetData>
    <row r="1" spans="1:5" ht="36.75" customHeight="1">
      <c r="A1" s="193" t="s">
        <v>244</v>
      </c>
      <c r="B1" s="193"/>
      <c r="C1" s="193"/>
      <c r="D1" s="193"/>
      <c r="E1" s="193"/>
    </row>
    <row r="2" spans="1:5" ht="12.75">
      <c r="A2" s="206" t="s">
        <v>32</v>
      </c>
      <c r="B2" s="207"/>
      <c r="C2" s="207"/>
      <c r="D2" s="207"/>
      <c r="E2" s="207"/>
    </row>
    <row r="3" spans="1:5" ht="78" customHeight="1">
      <c r="A3" s="42"/>
      <c r="B3" s="4" t="s">
        <v>33</v>
      </c>
      <c r="C3" s="54" t="s">
        <v>34</v>
      </c>
      <c r="D3" s="54" t="s">
        <v>35</v>
      </c>
      <c r="E3" s="55" t="s">
        <v>36</v>
      </c>
    </row>
    <row r="4" spans="1:6" ht="12.75">
      <c r="A4" s="6" t="s">
        <v>37</v>
      </c>
      <c r="B4" s="56">
        <v>2010</v>
      </c>
      <c r="C4" s="112">
        <f aca="true" t="shared" si="0" ref="C4:E10">SUM(C11,C18,C25,C32,C39,C46,C53,C60,C67,C74,C81,C88,C95,C102,C109,C116,C123,C130,C137,C144)</f>
        <v>148304887</v>
      </c>
      <c r="D4" s="112">
        <f t="shared" si="0"/>
        <v>73994296</v>
      </c>
      <c r="E4" s="122">
        <f t="shared" si="0"/>
        <v>74310591</v>
      </c>
      <c r="F4" s="79"/>
    </row>
    <row r="5" spans="1:6" ht="12.75">
      <c r="A5" s="14" t="s">
        <v>38</v>
      </c>
      <c r="B5" s="56">
        <v>2015</v>
      </c>
      <c r="C5" s="112">
        <f t="shared" si="0"/>
        <v>238200254</v>
      </c>
      <c r="D5" s="112">
        <f t="shared" si="0"/>
        <v>111136725</v>
      </c>
      <c r="E5" s="122">
        <f t="shared" si="0"/>
        <v>127063529</v>
      </c>
      <c r="F5" s="79"/>
    </row>
    <row r="6" spans="1:6" ht="12.75">
      <c r="A6" s="14" t="s">
        <v>37</v>
      </c>
      <c r="B6" s="57">
        <v>2016</v>
      </c>
      <c r="C6" s="112">
        <f t="shared" si="0"/>
        <v>261340048</v>
      </c>
      <c r="D6" s="112">
        <f t="shared" si="0"/>
        <v>120452775</v>
      </c>
      <c r="E6" s="122">
        <f t="shared" si="0"/>
        <v>140887273</v>
      </c>
      <c r="F6" s="79"/>
    </row>
    <row r="7" spans="2:6" ht="12.75">
      <c r="B7" s="56">
        <v>2017</v>
      </c>
      <c r="C7" s="112">
        <f t="shared" si="0"/>
        <v>286216969.84578985</v>
      </c>
      <c r="D7" s="112">
        <f t="shared" si="0"/>
        <v>131402391.13997443</v>
      </c>
      <c r="E7" s="122">
        <f t="shared" si="0"/>
        <v>154814578.7058154</v>
      </c>
      <c r="F7" s="79"/>
    </row>
    <row r="8" spans="1:6" ht="12.75">
      <c r="A8" s="14"/>
      <c r="B8" s="58">
        <v>2018</v>
      </c>
      <c r="C8" s="112">
        <f t="shared" si="0"/>
        <v>307082578.8646217</v>
      </c>
      <c r="D8" s="112">
        <f t="shared" si="0"/>
        <v>140610511.86288145</v>
      </c>
      <c r="E8" s="122">
        <f t="shared" si="0"/>
        <v>166472067.00174025</v>
      </c>
      <c r="F8" s="79"/>
    </row>
    <row r="9" spans="1:6" ht="12.75">
      <c r="A9" s="14"/>
      <c r="B9" s="58">
        <v>2019</v>
      </c>
      <c r="C9" s="112">
        <f t="shared" si="0"/>
        <v>336403662.2121664</v>
      </c>
      <c r="D9" s="112">
        <f t="shared" si="0"/>
        <v>153329553.3157564</v>
      </c>
      <c r="E9" s="122">
        <f t="shared" si="0"/>
        <v>183074108.8964099</v>
      </c>
      <c r="F9" s="79"/>
    </row>
    <row r="10" spans="1:6" ht="12.75">
      <c r="A10" s="14"/>
      <c r="B10" s="58" t="s">
        <v>196</v>
      </c>
      <c r="C10" s="112">
        <f t="shared" si="0"/>
        <v>326349309.6148135</v>
      </c>
      <c r="D10" s="112">
        <f t="shared" si="0"/>
        <v>146495379.80702636</v>
      </c>
      <c r="E10" s="122">
        <f t="shared" si="0"/>
        <v>179853929.80778706</v>
      </c>
      <c r="F10" s="79"/>
    </row>
    <row r="11" spans="1:6" ht="12.75">
      <c r="A11" s="18" t="s">
        <v>39</v>
      </c>
      <c r="B11" s="59">
        <v>2010</v>
      </c>
      <c r="C11" s="113">
        <v>19619651</v>
      </c>
      <c r="D11" s="113">
        <v>9990235</v>
      </c>
      <c r="E11" s="114">
        <f aca="true" t="shared" si="1" ref="E11:E17">+C11-D11</f>
        <v>9629416</v>
      </c>
      <c r="F11" s="79"/>
    </row>
    <row r="12" spans="1:5" ht="12.75">
      <c r="A12" s="14" t="s">
        <v>40</v>
      </c>
      <c r="B12" s="59">
        <v>2015</v>
      </c>
      <c r="C12" s="113">
        <v>27773346</v>
      </c>
      <c r="D12" s="113">
        <v>11003998</v>
      </c>
      <c r="E12" s="114">
        <f t="shared" si="1"/>
        <v>16769348</v>
      </c>
    </row>
    <row r="13" spans="1:5" ht="12.75">
      <c r="A13" s="14" t="s">
        <v>41</v>
      </c>
      <c r="B13" s="60">
        <v>2016</v>
      </c>
      <c r="C13" s="113">
        <v>30937317</v>
      </c>
      <c r="D13" s="113">
        <v>12606577</v>
      </c>
      <c r="E13" s="114">
        <f t="shared" si="1"/>
        <v>18330740</v>
      </c>
    </row>
    <row r="14" spans="2:5" ht="12.75">
      <c r="B14" s="59">
        <v>2017</v>
      </c>
      <c r="C14" s="113">
        <v>34802507.801685005</v>
      </c>
      <c r="D14" s="113">
        <v>14280831</v>
      </c>
      <c r="E14" s="114">
        <f t="shared" si="1"/>
        <v>20521676.801685005</v>
      </c>
    </row>
    <row r="15" spans="1:5" ht="12.75">
      <c r="A15" s="14"/>
      <c r="B15" s="61">
        <v>2018</v>
      </c>
      <c r="C15" s="113">
        <v>33442919.86316648</v>
      </c>
      <c r="D15" s="113">
        <v>13670521.64907005</v>
      </c>
      <c r="E15" s="114">
        <f t="shared" si="1"/>
        <v>19772398.21409643</v>
      </c>
    </row>
    <row r="16" spans="1:5" ht="12.75">
      <c r="A16" s="14"/>
      <c r="B16" s="61">
        <v>2019</v>
      </c>
      <c r="C16" s="113">
        <v>35453642.37632272</v>
      </c>
      <c r="D16" s="113">
        <v>14055840.29193948</v>
      </c>
      <c r="E16" s="114">
        <f t="shared" si="1"/>
        <v>21397802.084383234</v>
      </c>
    </row>
    <row r="17" spans="1:5" ht="12.75">
      <c r="A17" s="14"/>
      <c r="B17" s="61" t="s">
        <v>197</v>
      </c>
      <c r="C17" s="113">
        <v>31200367.3711227</v>
      </c>
      <c r="D17" s="113">
        <v>11337742.283174321</v>
      </c>
      <c r="E17" s="114">
        <f t="shared" si="1"/>
        <v>19862625.08794838</v>
      </c>
    </row>
    <row r="18" spans="1:5" ht="12.75">
      <c r="A18" s="18" t="s">
        <v>42</v>
      </c>
      <c r="B18" s="59">
        <v>2010</v>
      </c>
      <c r="C18" s="113">
        <v>411032</v>
      </c>
      <c r="D18" s="113">
        <v>214672</v>
      </c>
      <c r="E18" s="114">
        <f aca="true" t="shared" si="2" ref="E18:E124">+C18-D18</f>
        <v>196360</v>
      </c>
    </row>
    <row r="19" spans="1:5" ht="12.75">
      <c r="A19" s="14" t="s">
        <v>43</v>
      </c>
      <c r="B19" s="61">
        <v>2015</v>
      </c>
      <c r="C19" s="113">
        <v>718219</v>
      </c>
      <c r="D19" s="113">
        <v>345096</v>
      </c>
      <c r="E19" s="114">
        <f t="shared" si="2"/>
        <v>373123</v>
      </c>
    </row>
    <row r="20" spans="1:5" ht="12.75">
      <c r="A20" s="14" t="s">
        <v>44</v>
      </c>
      <c r="B20" s="62">
        <v>2016</v>
      </c>
      <c r="C20" s="113">
        <v>717190</v>
      </c>
      <c r="D20" s="113">
        <v>343377</v>
      </c>
      <c r="E20" s="114">
        <f t="shared" si="2"/>
        <v>373813</v>
      </c>
    </row>
    <row r="21" spans="2:5" ht="12.75">
      <c r="B21" s="61">
        <v>2017</v>
      </c>
      <c r="C21" s="113">
        <v>730759.832460733</v>
      </c>
      <c r="D21" s="113">
        <v>348036.0235706801</v>
      </c>
      <c r="E21" s="114">
        <f t="shared" si="2"/>
        <v>382723.8088900529</v>
      </c>
    </row>
    <row r="22" spans="1:5" ht="12.75">
      <c r="A22" s="14"/>
      <c r="B22" s="61">
        <v>2018</v>
      </c>
      <c r="C22" s="113">
        <v>859980.7058887094</v>
      </c>
      <c r="D22" s="113">
        <v>408682.59476982726</v>
      </c>
      <c r="E22" s="114">
        <f t="shared" si="2"/>
        <v>451298.11111888214</v>
      </c>
    </row>
    <row r="23" spans="1:5" ht="12.75">
      <c r="A23" s="14"/>
      <c r="B23" s="61">
        <v>2019</v>
      </c>
      <c r="C23" s="113">
        <v>1026652.3894721774</v>
      </c>
      <c r="D23" s="113">
        <v>489530.99528012914</v>
      </c>
      <c r="E23" s="114">
        <f t="shared" si="2"/>
        <v>537121.3941920482</v>
      </c>
    </row>
    <row r="24" spans="1:5" ht="12.75">
      <c r="A24" s="14"/>
      <c r="B24" s="61" t="s">
        <v>197</v>
      </c>
      <c r="C24" s="113">
        <v>1176522.5087366123</v>
      </c>
      <c r="D24" s="113">
        <v>561247.0693466972</v>
      </c>
      <c r="E24" s="114">
        <f t="shared" si="2"/>
        <v>615275.4393899151</v>
      </c>
    </row>
    <row r="25" spans="1:5" ht="12.75">
      <c r="A25" s="18" t="s">
        <v>45</v>
      </c>
      <c r="B25" s="59">
        <v>2010</v>
      </c>
      <c r="C25" s="113">
        <v>29196702</v>
      </c>
      <c r="D25" s="113">
        <v>20609047</v>
      </c>
      <c r="E25" s="114">
        <f t="shared" si="2"/>
        <v>8587655</v>
      </c>
    </row>
    <row r="26" spans="1:5" ht="12.75">
      <c r="A26" s="14" t="s">
        <v>46</v>
      </c>
      <c r="B26" s="61">
        <v>2015</v>
      </c>
      <c r="C26" s="113">
        <v>52959794</v>
      </c>
      <c r="D26" s="113">
        <v>35530251</v>
      </c>
      <c r="E26" s="114">
        <f t="shared" si="2"/>
        <v>17429543</v>
      </c>
    </row>
    <row r="27" spans="1:5" ht="12.75">
      <c r="A27" s="14" t="s">
        <v>47</v>
      </c>
      <c r="B27" s="62">
        <v>2016</v>
      </c>
      <c r="C27" s="113">
        <v>57253318</v>
      </c>
      <c r="D27" s="113">
        <v>38121139</v>
      </c>
      <c r="E27" s="114">
        <f t="shared" si="2"/>
        <v>19132179</v>
      </c>
    </row>
    <row r="28" spans="2:5" ht="12.75">
      <c r="B28" s="61">
        <v>2017</v>
      </c>
      <c r="C28" s="113">
        <v>61389220.881575085</v>
      </c>
      <c r="D28" s="113">
        <v>40723194.74968912</v>
      </c>
      <c r="E28" s="114">
        <f t="shared" si="2"/>
        <v>20666026.13188597</v>
      </c>
    </row>
    <row r="29" spans="1:5" ht="12.75">
      <c r="A29" s="14"/>
      <c r="B29" s="61">
        <v>2018</v>
      </c>
      <c r="C29" s="113">
        <v>63479394.85529836</v>
      </c>
      <c r="D29" s="113">
        <v>41889746.55888443</v>
      </c>
      <c r="E29" s="114">
        <f t="shared" si="2"/>
        <v>21589648.296413936</v>
      </c>
    </row>
    <row r="30" spans="1:5" ht="12.75">
      <c r="A30" s="14"/>
      <c r="B30" s="61">
        <v>2019</v>
      </c>
      <c r="C30" s="113">
        <v>66472282.79405338</v>
      </c>
      <c r="D30" s="113">
        <v>44094707.79963507</v>
      </c>
      <c r="E30" s="114">
        <f t="shared" si="2"/>
        <v>22377574.994418316</v>
      </c>
    </row>
    <row r="31" spans="1:5" ht="12.75">
      <c r="A31" s="14"/>
      <c r="B31" s="61" t="s">
        <v>197</v>
      </c>
      <c r="C31" s="113">
        <v>64209363.28060699</v>
      </c>
      <c r="D31" s="113">
        <v>42559192.937065795</v>
      </c>
      <c r="E31" s="114">
        <f t="shared" si="2"/>
        <v>21650170.343541197</v>
      </c>
    </row>
    <row r="32" spans="1:5" ht="20.25">
      <c r="A32" s="18" t="s">
        <v>48</v>
      </c>
      <c r="B32" s="59">
        <v>2010</v>
      </c>
      <c r="C32" s="113">
        <v>5839146</v>
      </c>
      <c r="D32" s="113">
        <v>3339511</v>
      </c>
      <c r="E32" s="114">
        <f t="shared" si="2"/>
        <v>2499635</v>
      </c>
    </row>
    <row r="33" spans="1:5" ht="20.25">
      <c r="A33" s="14" t="s">
        <v>49</v>
      </c>
      <c r="B33" s="61">
        <v>2015</v>
      </c>
      <c r="C33" s="113">
        <v>8136844</v>
      </c>
      <c r="D33" s="113">
        <v>4494392</v>
      </c>
      <c r="E33" s="114">
        <f t="shared" si="2"/>
        <v>3642452</v>
      </c>
    </row>
    <row r="34" spans="1:5" ht="24.75" customHeight="1">
      <c r="A34" s="14" t="s">
        <v>50</v>
      </c>
      <c r="B34" s="63">
        <v>2016</v>
      </c>
      <c r="C34" s="113">
        <v>8909338</v>
      </c>
      <c r="D34" s="113">
        <v>4887798</v>
      </c>
      <c r="E34" s="114">
        <f t="shared" si="2"/>
        <v>4021540</v>
      </c>
    </row>
    <row r="35" spans="2:5" ht="12.75">
      <c r="B35" s="59">
        <v>2017</v>
      </c>
      <c r="C35" s="113">
        <v>9625078.198144566</v>
      </c>
      <c r="D35" s="113">
        <v>5271242.770528379</v>
      </c>
      <c r="E35" s="114">
        <f t="shared" si="2"/>
        <v>4353835.427616187</v>
      </c>
    </row>
    <row r="36" spans="1:5" ht="12.75">
      <c r="A36" s="14"/>
      <c r="B36" s="61">
        <v>2018</v>
      </c>
      <c r="C36" s="113">
        <v>10564754.587895814</v>
      </c>
      <c r="D36" s="113">
        <v>5764279.556625799</v>
      </c>
      <c r="E36" s="114">
        <f t="shared" si="2"/>
        <v>4800475.031270015</v>
      </c>
    </row>
    <row r="37" spans="1:5" ht="12.75">
      <c r="A37" s="14"/>
      <c r="B37" s="61">
        <v>2019</v>
      </c>
      <c r="C37" s="113">
        <v>10564755.691703955</v>
      </c>
      <c r="D37" s="113">
        <v>5766130.406443185</v>
      </c>
      <c r="E37" s="114">
        <f t="shared" si="2"/>
        <v>4798625.28526077</v>
      </c>
    </row>
    <row r="38" spans="1:5" ht="12.75">
      <c r="A38" s="14"/>
      <c r="B38" s="61" t="s">
        <v>197</v>
      </c>
      <c r="C38" s="113">
        <v>10288563.231727445</v>
      </c>
      <c r="D38" s="113">
        <v>5611278.465226218</v>
      </c>
      <c r="E38" s="114">
        <f t="shared" si="2"/>
        <v>4677284.766501227</v>
      </c>
    </row>
    <row r="39" spans="1:5" ht="20.25">
      <c r="A39" s="18" t="s">
        <v>51</v>
      </c>
      <c r="B39" s="59">
        <v>2010</v>
      </c>
      <c r="C39" s="113">
        <v>1225527</v>
      </c>
      <c r="D39" s="113">
        <v>662061</v>
      </c>
      <c r="E39" s="114">
        <f t="shared" si="2"/>
        <v>563466</v>
      </c>
    </row>
    <row r="40" spans="1:5" ht="20.25">
      <c r="A40" s="14" t="s">
        <v>52</v>
      </c>
      <c r="B40" s="59">
        <v>2015</v>
      </c>
      <c r="C40" s="113">
        <v>2447892</v>
      </c>
      <c r="D40" s="113">
        <v>1321581</v>
      </c>
      <c r="E40" s="114">
        <f t="shared" si="2"/>
        <v>1126311</v>
      </c>
    </row>
    <row r="41" spans="1:5" ht="20.25">
      <c r="A41" s="14" t="s">
        <v>53</v>
      </c>
      <c r="B41" s="64">
        <v>2016</v>
      </c>
      <c r="C41" s="113">
        <v>2620131</v>
      </c>
      <c r="D41" s="113">
        <v>1405082</v>
      </c>
      <c r="E41" s="114">
        <f t="shared" si="2"/>
        <v>1215049</v>
      </c>
    </row>
    <row r="42" spans="2:5" ht="12.75">
      <c r="B42" s="59">
        <v>2017</v>
      </c>
      <c r="C42" s="113">
        <v>2945265.61645448</v>
      </c>
      <c r="D42" s="113">
        <v>1585608.24479988</v>
      </c>
      <c r="E42" s="114">
        <f t="shared" si="2"/>
        <v>1359657.3716546001</v>
      </c>
    </row>
    <row r="43" spans="1:5" ht="12.75">
      <c r="A43" s="14"/>
      <c r="B43" s="61">
        <v>2018</v>
      </c>
      <c r="C43" s="113">
        <v>3303739.2387391226</v>
      </c>
      <c r="D43" s="113">
        <v>1769242.3179025</v>
      </c>
      <c r="E43" s="114">
        <f t="shared" si="2"/>
        <v>1534496.9208366226</v>
      </c>
    </row>
    <row r="44" spans="1:5" ht="12.75">
      <c r="A44" s="14"/>
      <c r="B44" s="61">
        <v>2019</v>
      </c>
      <c r="C44" s="113">
        <v>3624913.9717013794</v>
      </c>
      <c r="D44" s="113">
        <v>1951275.6849389402</v>
      </c>
      <c r="E44" s="114">
        <f t="shared" si="2"/>
        <v>1673638.2867624392</v>
      </c>
    </row>
    <row r="45" spans="1:5" ht="12.75">
      <c r="A45" s="14"/>
      <c r="B45" s="61" t="s">
        <v>197</v>
      </c>
      <c r="C45" s="113">
        <v>3696967.8775639944</v>
      </c>
      <c r="D45" s="113">
        <v>2000464.768459937</v>
      </c>
      <c r="E45" s="114">
        <f t="shared" si="2"/>
        <v>1696503.1091040573</v>
      </c>
    </row>
    <row r="46" spans="1:5" ht="12.75">
      <c r="A46" s="18" t="s">
        <v>54</v>
      </c>
      <c r="B46" s="59">
        <v>2010</v>
      </c>
      <c r="C46" s="113">
        <v>13893077</v>
      </c>
      <c r="D46" s="113">
        <v>8110776</v>
      </c>
      <c r="E46" s="114">
        <f t="shared" si="2"/>
        <v>5782301</v>
      </c>
    </row>
    <row r="47" spans="1:5" ht="12.75">
      <c r="A47" s="14" t="s">
        <v>55</v>
      </c>
      <c r="B47" s="61">
        <v>2015</v>
      </c>
      <c r="C47" s="113">
        <v>24197746</v>
      </c>
      <c r="D47" s="113">
        <v>13698032</v>
      </c>
      <c r="E47" s="114">
        <f t="shared" si="2"/>
        <v>10499714</v>
      </c>
    </row>
    <row r="48" spans="1:5" ht="12.75">
      <c r="A48" s="14" t="s">
        <v>56</v>
      </c>
      <c r="B48" s="62">
        <v>2016</v>
      </c>
      <c r="C48" s="113">
        <v>25048467</v>
      </c>
      <c r="D48" s="113">
        <v>14023567</v>
      </c>
      <c r="E48" s="114">
        <f t="shared" si="2"/>
        <v>11024900</v>
      </c>
    </row>
    <row r="49" spans="2:5" ht="12.75">
      <c r="B49" s="61">
        <v>2017</v>
      </c>
      <c r="C49" s="113">
        <v>28062643.907771997</v>
      </c>
      <c r="D49" s="113">
        <v>15695353.050692214</v>
      </c>
      <c r="E49" s="114">
        <f t="shared" si="2"/>
        <v>12367290.857079783</v>
      </c>
    </row>
    <row r="50" spans="1:5" ht="12.75">
      <c r="A50" s="14"/>
      <c r="B50" s="61">
        <v>2018</v>
      </c>
      <c r="C50" s="113">
        <v>34486744.25758534</v>
      </c>
      <c r="D50" s="113">
        <v>19256419.89181766</v>
      </c>
      <c r="E50" s="114">
        <f t="shared" si="2"/>
        <v>15230324.36576768</v>
      </c>
    </row>
    <row r="51" spans="1:5" ht="12.75">
      <c r="A51" s="14"/>
      <c r="B51" s="61">
        <v>2019</v>
      </c>
      <c r="C51" s="113">
        <v>40865197.960878834</v>
      </c>
      <c r="D51" s="113">
        <v>22846096.074506976</v>
      </c>
      <c r="E51" s="114">
        <f t="shared" si="2"/>
        <v>18019101.88637186</v>
      </c>
    </row>
    <row r="52" spans="1:5" ht="12.75">
      <c r="A52" s="14"/>
      <c r="B52" s="61" t="s">
        <v>197</v>
      </c>
      <c r="C52" s="113">
        <v>42892260.85220698</v>
      </c>
      <c r="D52" s="113">
        <v>23995451.81538032</v>
      </c>
      <c r="E52" s="114">
        <f t="shared" si="2"/>
        <v>18896809.036826663</v>
      </c>
    </row>
    <row r="53" spans="1:5" ht="20.25">
      <c r="A53" s="18" t="s">
        <v>57</v>
      </c>
      <c r="B53" s="59">
        <v>2010</v>
      </c>
      <c r="C53" s="113">
        <v>17644661</v>
      </c>
      <c r="D53" s="113">
        <v>6807335</v>
      </c>
      <c r="E53" s="114">
        <f t="shared" si="2"/>
        <v>10837326</v>
      </c>
    </row>
    <row r="54" spans="1:5" ht="20.25">
      <c r="A54" s="14" t="s">
        <v>58</v>
      </c>
      <c r="B54" s="61">
        <v>2015</v>
      </c>
      <c r="C54" s="113">
        <v>31459244</v>
      </c>
      <c r="D54" s="113">
        <v>11302477</v>
      </c>
      <c r="E54" s="114">
        <f t="shared" si="2"/>
        <v>20156767</v>
      </c>
    </row>
    <row r="55" spans="1:5" ht="20.25">
      <c r="A55" s="14" t="s">
        <v>59</v>
      </c>
      <c r="B55" s="63">
        <v>2016</v>
      </c>
      <c r="C55" s="113">
        <v>35682366</v>
      </c>
      <c r="D55" s="113">
        <v>12643569</v>
      </c>
      <c r="E55" s="114">
        <f t="shared" si="2"/>
        <v>23038797</v>
      </c>
    </row>
    <row r="56" spans="2:5" ht="12.75">
      <c r="B56" s="61">
        <v>2017</v>
      </c>
      <c r="C56" s="113">
        <v>41338485.53176309</v>
      </c>
      <c r="D56" s="113">
        <v>14491741.946988437</v>
      </c>
      <c r="E56" s="114">
        <f t="shared" si="2"/>
        <v>26846743.584774654</v>
      </c>
    </row>
    <row r="57" spans="1:5" ht="12.75">
      <c r="A57" s="14"/>
      <c r="B57" s="61">
        <v>2018</v>
      </c>
      <c r="C57" s="113">
        <v>44984786.68122656</v>
      </c>
      <c r="D57" s="113">
        <v>15711700.91768571</v>
      </c>
      <c r="E57" s="114">
        <f t="shared" si="2"/>
        <v>29273085.76354085</v>
      </c>
    </row>
    <row r="58" spans="1:5" ht="12.75">
      <c r="A58" s="14"/>
      <c r="B58" s="61">
        <v>2019</v>
      </c>
      <c r="C58" s="113">
        <v>50424589.69962203</v>
      </c>
      <c r="D58" s="113">
        <v>17697505.88670988</v>
      </c>
      <c r="E58" s="114">
        <f t="shared" si="2"/>
        <v>32727083.812912147</v>
      </c>
    </row>
    <row r="59" spans="1:5" ht="12.75">
      <c r="A59" s="14"/>
      <c r="B59" s="61" t="s">
        <v>197</v>
      </c>
      <c r="C59" s="113">
        <v>48901155.35062455</v>
      </c>
      <c r="D59" s="113">
        <v>17040801.0605689</v>
      </c>
      <c r="E59" s="114">
        <f t="shared" si="2"/>
        <v>31860354.290055647</v>
      </c>
    </row>
    <row r="60" spans="1:5" ht="12.75">
      <c r="A60" s="18" t="s">
        <v>60</v>
      </c>
      <c r="B60" s="59">
        <v>2010</v>
      </c>
      <c r="C60" s="113">
        <v>8617377</v>
      </c>
      <c r="D60" s="113">
        <v>5105905</v>
      </c>
      <c r="E60" s="114">
        <f t="shared" si="2"/>
        <v>3511472</v>
      </c>
    </row>
    <row r="61" spans="1:5" ht="12.75">
      <c r="A61" s="14" t="s">
        <v>61</v>
      </c>
      <c r="B61" s="61">
        <v>2015</v>
      </c>
      <c r="C61" s="113">
        <v>14779895</v>
      </c>
      <c r="D61" s="113">
        <v>8120046</v>
      </c>
      <c r="E61" s="114">
        <f t="shared" si="2"/>
        <v>6659849</v>
      </c>
    </row>
    <row r="62" spans="1:5" ht="12.75">
      <c r="A62" s="14" t="s">
        <v>62</v>
      </c>
      <c r="B62" s="62">
        <v>2016</v>
      </c>
      <c r="C62" s="113">
        <v>16680661</v>
      </c>
      <c r="D62" s="113">
        <v>9012313</v>
      </c>
      <c r="E62" s="114">
        <f t="shared" si="2"/>
        <v>7668348</v>
      </c>
    </row>
    <row r="63" spans="2:5" ht="12.75">
      <c r="B63" s="61">
        <v>2017</v>
      </c>
      <c r="C63" s="113">
        <v>18313971.96058357</v>
      </c>
      <c r="D63" s="113">
        <v>9848951.356158717</v>
      </c>
      <c r="E63" s="114">
        <f t="shared" si="2"/>
        <v>8465020.604424855</v>
      </c>
    </row>
    <row r="64" spans="1:5" ht="12.75">
      <c r="A64" s="14"/>
      <c r="B64" s="61">
        <v>2018</v>
      </c>
      <c r="C64" s="113">
        <v>20324924.526569415</v>
      </c>
      <c r="D64" s="113">
        <v>10904702.668501977</v>
      </c>
      <c r="E64" s="114">
        <f t="shared" si="2"/>
        <v>9420221.858067438</v>
      </c>
    </row>
    <row r="65" spans="1:5" ht="12.75">
      <c r="A65" s="14"/>
      <c r="B65" s="61">
        <v>2019</v>
      </c>
      <c r="C65" s="113">
        <v>22091288.241282232</v>
      </c>
      <c r="D65" s="113">
        <v>11882497.753083665</v>
      </c>
      <c r="E65" s="114">
        <f t="shared" si="2"/>
        <v>10208790.488198567</v>
      </c>
    </row>
    <row r="66" spans="1:5" ht="12.75">
      <c r="A66" s="14"/>
      <c r="B66" s="61" t="s">
        <v>197</v>
      </c>
      <c r="C66" s="113">
        <v>19076539.048859205</v>
      </c>
      <c r="D66" s="113">
        <v>10153492.231904402</v>
      </c>
      <c r="E66" s="114">
        <f t="shared" si="2"/>
        <v>8923046.816954803</v>
      </c>
    </row>
    <row r="67" spans="1:5" ht="12.75">
      <c r="A67" s="18" t="s">
        <v>63</v>
      </c>
      <c r="B67" s="59">
        <v>2010</v>
      </c>
      <c r="C67" s="113">
        <v>1761726</v>
      </c>
      <c r="D67" s="113">
        <v>834463</v>
      </c>
      <c r="E67" s="114">
        <f t="shared" si="2"/>
        <v>927263</v>
      </c>
    </row>
    <row r="68" spans="1:5" ht="13.5" customHeight="1">
      <c r="A68" s="14" t="s">
        <v>64</v>
      </c>
      <c r="B68" s="61">
        <v>2015</v>
      </c>
      <c r="C68" s="113">
        <v>2815623</v>
      </c>
      <c r="D68" s="113">
        <v>1331301</v>
      </c>
      <c r="E68" s="114">
        <f t="shared" si="2"/>
        <v>1484322</v>
      </c>
    </row>
    <row r="69" spans="1:5" ht="12.75">
      <c r="A69" s="14" t="s">
        <v>65</v>
      </c>
      <c r="B69" s="62">
        <v>2016</v>
      </c>
      <c r="C69" s="113">
        <v>3092000</v>
      </c>
      <c r="D69" s="113">
        <v>1456423</v>
      </c>
      <c r="E69" s="114">
        <f t="shared" si="2"/>
        <v>1635577</v>
      </c>
    </row>
    <row r="70" spans="2:5" ht="12.75">
      <c r="B70" s="61">
        <v>2017</v>
      </c>
      <c r="C70" s="113">
        <v>3450030.792325989</v>
      </c>
      <c r="D70" s="113">
        <v>1613144.8023115434</v>
      </c>
      <c r="E70" s="114">
        <f t="shared" si="2"/>
        <v>1836885.9900144455</v>
      </c>
    </row>
    <row r="71" spans="1:5" ht="12.75">
      <c r="A71" s="14"/>
      <c r="B71" s="61">
        <v>2018</v>
      </c>
      <c r="C71" s="113">
        <v>3875461.944256395</v>
      </c>
      <c r="D71" s="113">
        <v>1801508.2312732427</v>
      </c>
      <c r="E71" s="114">
        <f t="shared" si="2"/>
        <v>2073953.7129831524</v>
      </c>
    </row>
    <row r="72" spans="1:5" ht="12.75">
      <c r="A72" s="14"/>
      <c r="B72" s="61">
        <v>2019</v>
      </c>
      <c r="C72" s="113">
        <v>4285731.002933862</v>
      </c>
      <c r="D72" s="113">
        <v>2000596.4181793658</v>
      </c>
      <c r="E72" s="114">
        <f t="shared" si="2"/>
        <v>2285134.584754496</v>
      </c>
    </row>
    <row r="73" spans="1:5" ht="12.75">
      <c r="A73" s="14"/>
      <c r="B73" s="61" t="s">
        <v>197</v>
      </c>
      <c r="C73" s="113">
        <v>2843241.1582805635</v>
      </c>
      <c r="D73" s="113">
        <v>1315439.5956301084</v>
      </c>
      <c r="E73" s="114">
        <f t="shared" si="2"/>
        <v>1527801.5626504552</v>
      </c>
    </row>
    <row r="74" spans="1:5" ht="12.75">
      <c r="A74" s="18" t="s">
        <v>66</v>
      </c>
      <c r="B74" s="59">
        <v>2010</v>
      </c>
      <c r="C74" s="113">
        <v>8076677</v>
      </c>
      <c r="D74" s="113">
        <v>3383986</v>
      </c>
      <c r="E74" s="114">
        <f t="shared" si="2"/>
        <v>4692691</v>
      </c>
    </row>
    <row r="75" spans="1:5" ht="12.75">
      <c r="A75" s="14" t="s">
        <v>67</v>
      </c>
      <c r="B75" s="61">
        <v>2015</v>
      </c>
      <c r="C75" s="113">
        <v>11245378</v>
      </c>
      <c r="D75" s="113">
        <v>4165702</v>
      </c>
      <c r="E75" s="114">
        <f t="shared" si="2"/>
        <v>7079676</v>
      </c>
    </row>
    <row r="76" spans="1:5" ht="12.75">
      <c r="A76" s="14" t="s">
        <v>68</v>
      </c>
      <c r="B76" s="62">
        <v>2016</v>
      </c>
      <c r="C76" s="113">
        <v>12337147</v>
      </c>
      <c r="D76" s="113">
        <v>4461666</v>
      </c>
      <c r="E76" s="114">
        <f t="shared" si="2"/>
        <v>7875481</v>
      </c>
    </row>
    <row r="77" spans="2:5" ht="12.75">
      <c r="B77" s="61">
        <v>2017</v>
      </c>
      <c r="C77" s="113">
        <v>12870189.964233499</v>
      </c>
      <c r="D77" s="113">
        <v>4555833.799134955</v>
      </c>
      <c r="E77" s="114">
        <f t="shared" si="2"/>
        <v>8314356.165098544</v>
      </c>
    </row>
    <row r="78" spans="1:5" ht="12.75">
      <c r="A78" s="14"/>
      <c r="B78" s="61">
        <v>2018</v>
      </c>
      <c r="C78" s="113">
        <v>13890986.861180743</v>
      </c>
      <c r="D78" s="113">
        <v>4799295.450565126</v>
      </c>
      <c r="E78" s="114">
        <f t="shared" si="2"/>
        <v>9091691.410615617</v>
      </c>
    </row>
    <row r="79" spans="1:5" ht="12.75">
      <c r="A79" s="14"/>
      <c r="B79" s="61">
        <v>2019</v>
      </c>
      <c r="C79" s="113">
        <v>15178357.32569557</v>
      </c>
      <c r="D79" s="113">
        <v>5139315.401848726</v>
      </c>
      <c r="E79" s="114">
        <f t="shared" si="2"/>
        <v>10039041.923846845</v>
      </c>
    </row>
    <row r="80" spans="1:5" ht="12.75">
      <c r="A80" s="14"/>
      <c r="B80" s="61" t="s">
        <v>197</v>
      </c>
      <c r="C80" s="113">
        <v>15424004.302384768</v>
      </c>
      <c r="D80" s="113">
        <v>5219028.913493805</v>
      </c>
      <c r="E80" s="114">
        <f t="shared" si="2"/>
        <v>10204975.388890963</v>
      </c>
    </row>
    <row r="81" spans="1:5" ht="12.75">
      <c r="A81" s="18" t="s">
        <v>69</v>
      </c>
      <c r="B81" s="59">
        <v>2010</v>
      </c>
      <c r="C81" s="113">
        <v>6461507</v>
      </c>
      <c r="D81" s="113">
        <v>2985865</v>
      </c>
      <c r="E81" s="114">
        <f t="shared" si="2"/>
        <v>3475642</v>
      </c>
    </row>
    <row r="82" spans="1:5" ht="12.75">
      <c r="A82" s="14" t="s">
        <v>70</v>
      </c>
      <c r="B82" s="59">
        <v>2015</v>
      </c>
      <c r="C82" s="113">
        <v>5476639</v>
      </c>
      <c r="D82" s="113">
        <v>1900029</v>
      </c>
      <c r="E82" s="114">
        <f t="shared" si="2"/>
        <v>3576610</v>
      </c>
    </row>
    <row r="83" spans="1:5" ht="12.75">
      <c r="A83" s="14" t="s">
        <v>71</v>
      </c>
      <c r="B83" s="60">
        <v>2016</v>
      </c>
      <c r="C83" s="113">
        <v>7031076</v>
      </c>
      <c r="D83" s="113">
        <v>1758354</v>
      </c>
      <c r="E83" s="114">
        <f t="shared" si="2"/>
        <v>5272722</v>
      </c>
    </row>
    <row r="84" spans="2:5" ht="12.75">
      <c r="B84" s="61">
        <v>2017</v>
      </c>
      <c r="C84" s="113">
        <v>7500274.8141097985</v>
      </c>
      <c r="D84" s="113">
        <v>1859298.221803316</v>
      </c>
      <c r="E84" s="114">
        <f t="shared" si="2"/>
        <v>5640976.592306483</v>
      </c>
    </row>
    <row r="85" spans="1:5" ht="12.75">
      <c r="A85" s="14"/>
      <c r="B85" s="61">
        <v>2018</v>
      </c>
      <c r="C85" s="113">
        <v>8034319.364479015</v>
      </c>
      <c r="D85" s="113">
        <v>1987402.479312844</v>
      </c>
      <c r="E85" s="114">
        <f t="shared" si="2"/>
        <v>6046916.88516617</v>
      </c>
    </row>
    <row r="86" spans="1:5" ht="12.75">
      <c r="A86" s="14"/>
      <c r="B86" s="61">
        <v>2019</v>
      </c>
      <c r="C86" s="113">
        <v>10211594.852860956</v>
      </c>
      <c r="D86" s="113">
        <v>2537679.9454743573</v>
      </c>
      <c r="E86" s="114">
        <f t="shared" si="2"/>
        <v>7673914.907386598</v>
      </c>
    </row>
    <row r="87" spans="1:5" ht="12.75">
      <c r="A87" s="14"/>
      <c r="B87" s="61" t="s">
        <v>197</v>
      </c>
      <c r="C87" s="113">
        <v>10988196.925871864</v>
      </c>
      <c r="D87" s="113">
        <v>2538481.514618762</v>
      </c>
      <c r="E87" s="114">
        <f t="shared" si="2"/>
        <v>8449715.411253102</v>
      </c>
    </row>
    <row r="88" spans="1:5" ht="12.75">
      <c r="A88" s="18" t="s">
        <v>72</v>
      </c>
      <c r="B88" s="59">
        <v>2010</v>
      </c>
      <c r="C88" s="113">
        <v>11176486</v>
      </c>
      <c r="D88" s="113">
        <v>2363760</v>
      </c>
      <c r="E88" s="114">
        <f t="shared" si="2"/>
        <v>8812726</v>
      </c>
    </row>
    <row r="89" spans="1:5" ht="12.75">
      <c r="A89" s="14" t="s">
        <v>73</v>
      </c>
      <c r="B89" s="61">
        <v>2015</v>
      </c>
      <c r="C89" s="113">
        <v>16845360</v>
      </c>
      <c r="D89" s="113">
        <v>3655660</v>
      </c>
      <c r="E89" s="114">
        <f t="shared" si="2"/>
        <v>13189700</v>
      </c>
    </row>
    <row r="90" spans="1:5" ht="12.75">
      <c r="A90" s="14" t="s">
        <v>74</v>
      </c>
      <c r="B90" s="62">
        <v>2016</v>
      </c>
      <c r="C90" s="113">
        <v>17655113</v>
      </c>
      <c r="D90" s="113">
        <v>3818907</v>
      </c>
      <c r="E90" s="114">
        <f t="shared" si="2"/>
        <v>13836206</v>
      </c>
    </row>
    <row r="91" spans="2:5" ht="12.75">
      <c r="B91" s="61">
        <v>2017</v>
      </c>
      <c r="C91" s="113">
        <v>17911366</v>
      </c>
      <c r="D91" s="113">
        <v>3924679.1404063776</v>
      </c>
      <c r="E91" s="114">
        <f t="shared" si="2"/>
        <v>13986686.859593622</v>
      </c>
    </row>
    <row r="92" spans="1:5" ht="12.75">
      <c r="A92" s="14"/>
      <c r="B92" s="61">
        <v>2018</v>
      </c>
      <c r="C92" s="113">
        <v>19056048.792869598</v>
      </c>
      <c r="D92" s="113">
        <v>4299161.57492179</v>
      </c>
      <c r="E92" s="114">
        <f t="shared" si="2"/>
        <v>14756887.217947807</v>
      </c>
    </row>
    <row r="93" spans="1:5" ht="12.75">
      <c r="A93" s="14"/>
      <c r="B93" s="61">
        <v>2019</v>
      </c>
      <c r="C93" s="113">
        <v>19777132.990474906</v>
      </c>
      <c r="D93" s="113">
        <v>4459412.170884972</v>
      </c>
      <c r="E93" s="114">
        <f t="shared" si="2"/>
        <v>15317720.819589933</v>
      </c>
    </row>
    <row r="94" spans="1:5" ht="12.75">
      <c r="A94" s="14"/>
      <c r="B94" s="61" t="s">
        <v>197</v>
      </c>
      <c r="C94" s="113">
        <v>18817257.342134353</v>
      </c>
      <c r="D94" s="113">
        <v>3889896.85510746</v>
      </c>
      <c r="E94" s="114">
        <f t="shared" si="2"/>
        <v>14927360.487026893</v>
      </c>
    </row>
    <row r="95" spans="1:5" ht="12.75">
      <c r="A95" s="18" t="s">
        <v>75</v>
      </c>
      <c r="B95" s="59">
        <v>2010</v>
      </c>
      <c r="C95" s="113">
        <v>2945814</v>
      </c>
      <c r="D95" s="113">
        <v>1262502</v>
      </c>
      <c r="E95" s="114">
        <f t="shared" si="2"/>
        <v>1683312</v>
      </c>
    </row>
    <row r="96" spans="1:5" ht="12.75">
      <c r="A96" s="14" t="s">
        <v>76</v>
      </c>
      <c r="B96" s="61">
        <v>2015</v>
      </c>
      <c r="C96" s="113">
        <v>5222510</v>
      </c>
      <c r="D96" s="113">
        <v>2104220</v>
      </c>
      <c r="E96" s="114">
        <f t="shared" si="2"/>
        <v>3118290</v>
      </c>
    </row>
    <row r="97" spans="1:5" ht="12.75">
      <c r="A97" s="14" t="s">
        <v>77</v>
      </c>
      <c r="B97" s="63">
        <v>2016</v>
      </c>
      <c r="C97" s="113">
        <v>6093960</v>
      </c>
      <c r="D97" s="113">
        <v>2423428</v>
      </c>
      <c r="E97" s="114">
        <f t="shared" si="2"/>
        <v>3670532</v>
      </c>
    </row>
    <row r="98" spans="2:5" ht="12.75">
      <c r="B98" s="61">
        <v>2017</v>
      </c>
      <c r="C98" s="113">
        <v>6204473.228492779</v>
      </c>
      <c r="D98" s="113">
        <v>2422343.6509110834</v>
      </c>
      <c r="E98" s="114">
        <f t="shared" si="2"/>
        <v>3782129.5775816953</v>
      </c>
    </row>
    <row r="99" spans="1:5" ht="12.75">
      <c r="A99" s="14"/>
      <c r="B99" s="61">
        <v>2018</v>
      </c>
      <c r="C99" s="113">
        <v>6495736.884555484</v>
      </c>
      <c r="D99" s="113">
        <v>2507942.441486067</v>
      </c>
      <c r="E99" s="114">
        <f t="shared" si="2"/>
        <v>3987794.443069417</v>
      </c>
    </row>
    <row r="100" spans="1:5" ht="12.75">
      <c r="A100" s="14"/>
      <c r="B100" s="61">
        <v>2019</v>
      </c>
      <c r="C100" s="113">
        <v>6566299.448796728</v>
      </c>
      <c r="D100" s="113">
        <v>2507081.3906183345</v>
      </c>
      <c r="E100" s="114">
        <f t="shared" si="2"/>
        <v>4059218.058178393</v>
      </c>
    </row>
    <row r="101" spans="1:5" ht="12.75">
      <c r="A101" s="14"/>
      <c r="B101" s="61" t="s">
        <v>197</v>
      </c>
      <c r="C101" s="113">
        <v>5914088.836235137</v>
      </c>
      <c r="D101" s="113">
        <v>2239102.105035506</v>
      </c>
      <c r="E101" s="114">
        <f t="shared" si="2"/>
        <v>3674986.7311996305</v>
      </c>
    </row>
    <row r="102" spans="1:5" ht="12.75">
      <c r="A102" s="18" t="s">
        <v>78</v>
      </c>
      <c r="B102" s="59">
        <v>2010</v>
      </c>
      <c r="C102" s="113">
        <v>1924943</v>
      </c>
      <c r="D102" s="113">
        <v>971082</v>
      </c>
      <c r="E102" s="114">
        <f t="shared" si="2"/>
        <v>953861</v>
      </c>
    </row>
    <row r="103" spans="1:5" ht="14.25" customHeight="1">
      <c r="A103" s="14" t="s">
        <v>79</v>
      </c>
      <c r="B103" s="61">
        <v>2015</v>
      </c>
      <c r="C103" s="113">
        <v>3288520</v>
      </c>
      <c r="D103" s="113">
        <v>1675828</v>
      </c>
      <c r="E103" s="114">
        <f t="shared" si="2"/>
        <v>1612692</v>
      </c>
    </row>
    <row r="104" spans="1:5" ht="12.75">
      <c r="A104" s="14" t="s">
        <v>80</v>
      </c>
      <c r="B104" s="63">
        <v>2016</v>
      </c>
      <c r="C104" s="113">
        <v>3573961</v>
      </c>
      <c r="D104" s="113">
        <v>1771902</v>
      </c>
      <c r="E104" s="114">
        <f t="shared" si="2"/>
        <v>1802059</v>
      </c>
    </row>
    <row r="105" spans="2:5" ht="12.75">
      <c r="B105" s="61">
        <v>2017</v>
      </c>
      <c r="C105" s="113">
        <v>4112455.2584108035</v>
      </c>
      <c r="D105" s="113">
        <v>2011756.406669479</v>
      </c>
      <c r="E105" s="114">
        <f t="shared" si="2"/>
        <v>2100698.851741324</v>
      </c>
    </row>
    <row r="106" spans="1:5" ht="12.75">
      <c r="A106" s="14"/>
      <c r="B106" s="61">
        <v>2018</v>
      </c>
      <c r="C106" s="113">
        <v>4588871.34692888</v>
      </c>
      <c r="D106" s="113">
        <v>2212351.256854189</v>
      </c>
      <c r="E106" s="114">
        <f t="shared" si="2"/>
        <v>2376520.0900746905</v>
      </c>
    </row>
    <row r="107" spans="1:5" ht="12.75">
      <c r="A107" s="14"/>
      <c r="B107" s="61">
        <v>2019</v>
      </c>
      <c r="C107" s="113">
        <v>5406492.404919158</v>
      </c>
      <c r="D107" s="113">
        <v>2697399.9021068267</v>
      </c>
      <c r="E107" s="114">
        <f t="shared" si="2"/>
        <v>2709092.502812331</v>
      </c>
    </row>
    <row r="108" spans="1:5" ht="12.75">
      <c r="A108" s="14"/>
      <c r="B108" s="61" t="s">
        <v>197</v>
      </c>
      <c r="C108" s="113">
        <v>4540917.319444027</v>
      </c>
      <c r="D108" s="113">
        <v>2146036.9497833494</v>
      </c>
      <c r="E108" s="114">
        <f t="shared" si="2"/>
        <v>2394880.3696606774</v>
      </c>
    </row>
    <row r="109" spans="1:5" ht="12.75">
      <c r="A109" s="18" t="s">
        <v>81</v>
      </c>
      <c r="B109" s="59">
        <v>2010</v>
      </c>
      <c r="C109" s="113">
        <v>4607917</v>
      </c>
      <c r="D109" s="113">
        <v>1859715</v>
      </c>
      <c r="E109" s="114">
        <f t="shared" si="2"/>
        <v>2748202</v>
      </c>
    </row>
    <row r="110" spans="1:5" ht="20.25">
      <c r="A110" s="14" t="s">
        <v>82</v>
      </c>
      <c r="B110" s="59">
        <v>2015</v>
      </c>
      <c r="C110" s="113">
        <v>7191525</v>
      </c>
      <c r="D110" s="113">
        <v>2039381</v>
      </c>
      <c r="E110" s="114">
        <f t="shared" si="2"/>
        <v>5152144</v>
      </c>
    </row>
    <row r="111" spans="1:5" ht="12.75">
      <c r="A111" s="14" t="s">
        <v>83</v>
      </c>
      <c r="B111" s="64">
        <v>2016</v>
      </c>
      <c r="C111" s="113">
        <v>8515470</v>
      </c>
      <c r="D111" s="113">
        <v>3022406</v>
      </c>
      <c r="E111" s="114">
        <f t="shared" si="2"/>
        <v>5493064</v>
      </c>
    </row>
    <row r="112" spans="2:5" ht="12.75">
      <c r="B112" s="59">
        <v>2017</v>
      </c>
      <c r="C112" s="113">
        <v>9918426</v>
      </c>
      <c r="D112" s="113">
        <v>3501204.378</v>
      </c>
      <c r="E112" s="114">
        <f t="shared" si="2"/>
        <v>6417221.6219999995</v>
      </c>
    </row>
    <row r="113" spans="1:5" ht="12.75">
      <c r="A113" s="14"/>
      <c r="B113" s="61">
        <v>2018</v>
      </c>
      <c r="C113" s="113">
        <v>10455980.360419178</v>
      </c>
      <c r="D113" s="113">
        <v>3676915.6444416353</v>
      </c>
      <c r="E113" s="114">
        <f t="shared" si="2"/>
        <v>6779064.715977543</v>
      </c>
    </row>
    <row r="114" spans="1:5" ht="12.75">
      <c r="A114" s="14"/>
      <c r="B114" s="61">
        <v>2019</v>
      </c>
      <c r="C114" s="113">
        <v>11269203.735086637</v>
      </c>
      <c r="D114" s="113">
        <v>3973718.0635624626</v>
      </c>
      <c r="E114" s="114">
        <f>+C114-D114</f>
        <v>7295485.6715241745</v>
      </c>
    </row>
    <row r="115" spans="1:5" ht="12.75">
      <c r="A115" s="14"/>
      <c r="B115" s="61" t="s">
        <v>197</v>
      </c>
      <c r="C115" s="113">
        <v>12074345.594483636</v>
      </c>
      <c r="D115" s="113">
        <v>4226318.3078309605</v>
      </c>
      <c r="E115" s="114">
        <f>+C115-D115</f>
        <v>7848027.286652676</v>
      </c>
    </row>
    <row r="116" spans="1:5" ht="12.75">
      <c r="A116" s="18" t="s">
        <v>84</v>
      </c>
      <c r="B116" s="59">
        <v>2010</v>
      </c>
      <c r="C116" s="113">
        <v>6946347</v>
      </c>
      <c r="D116" s="113">
        <v>2055105</v>
      </c>
      <c r="E116" s="114">
        <f t="shared" si="2"/>
        <v>4891242</v>
      </c>
    </row>
    <row r="117" spans="1:5" ht="12.75">
      <c r="A117" s="14" t="s">
        <v>85</v>
      </c>
      <c r="B117" s="61">
        <v>2015</v>
      </c>
      <c r="C117" s="113">
        <v>9883651</v>
      </c>
      <c r="D117" s="113">
        <v>2876096</v>
      </c>
      <c r="E117" s="114">
        <f t="shared" si="2"/>
        <v>7007555</v>
      </c>
    </row>
    <row r="118" spans="1:5" ht="12.75">
      <c r="A118" s="14" t="s">
        <v>86</v>
      </c>
      <c r="B118" s="62">
        <v>2016</v>
      </c>
      <c r="C118" s="113">
        <v>10496454</v>
      </c>
      <c r="D118" s="113">
        <v>2993111</v>
      </c>
      <c r="E118" s="114">
        <f t="shared" si="2"/>
        <v>7503343</v>
      </c>
    </row>
    <row r="119" spans="2:5" ht="12.75">
      <c r="B119" s="61">
        <v>2017</v>
      </c>
      <c r="C119" s="113">
        <v>10893069.745166669</v>
      </c>
      <c r="D119" s="113">
        <v>3116871.7215620456</v>
      </c>
      <c r="E119" s="114">
        <f t="shared" si="2"/>
        <v>7776198.023604623</v>
      </c>
    </row>
    <row r="120" spans="1:5" ht="12.75">
      <c r="A120" s="14"/>
      <c r="B120" s="61">
        <v>2018</v>
      </c>
      <c r="C120" s="113">
        <v>11834829.454498371</v>
      </c>
      <c r="D120" s="113">
        <v>3366219.3477541697</v>
      </c>
      <c r="E120" s="114">
        <f t="shared" si="2"/>
        <v>8468610.106744202</v>
      </c>
    </row>
    <row r="121" spans="1:5" ht="12.75">
      <c r="A121" s="14"/>
      <c r="B121" s="61">
        <v>2019</v>
      </c>
      <c r="C121" s="113">
        <v>13113210.921709217</v>
      </c>
      <c r="D121" s="113">
        <v>3724184.4468032564</v>
      </c>
      <c r="E121" s="114">
        <f t="shared" si="2"/>
        <v>9389026.47490596</v>
      </c>
    </row>
    <row r="122" spans="1:5" ht="12.75">
      <c r="A122" s="14"/>
      <c r="B122" s="61" t="s">
        <v>197</v>
      </c>
      <c r="C122" s="113">
        <v>12519153.315538682</v>
      </c>
      <c r="D122" s="113">
        <v>3565839.4124429245</v>
      </c>
      <c r="E122" s="114">
        <f t="shared" si="2"/>
        <v>8953313.903095758</v>
      </c>
    </row>
    <row r="123" spans="1:5" ht="12.75">
      <c r="A123" s="18" t="s">
        <v>87</v>
      </c>
      <c r="B123" s="59">
        <v>2010</v>
      </c>
      <c r="C123" s="113">
        <v>5093711</v>
      </c>
      <c r="D123" s="113">
        <v>2095538</v>
      </c>
      <c r="E123" s="114">
        <f t="shared" si="2"/>
        <v>2998173</v>
      </c>
    </row>
    <row r="124" spans="1:5" ht="12.75">
      <c r="A124" s="14" t="s">
        <v>88</v>
      </c>
      <c r="B124" s="61">
        <v>2015</v>
      </c>
      <c r="C124" s="113">
        <v>8229315</v>
      </c>
      <c r="D124" s="113">
        <v>3082593</v>
      </c>
      <c r="E124" s="114">
        <f t="shared" si="2"/>
        <v>5146722</v>
      </c>
    </row>
    <row r="125" spans="1:5" ht="12.75">
      <c r="A125" s="14" t="s">
        <v>89</v>
      </c>
      <c r="B125" s="62">
        <v>2016</v>
      </c>
      <c r="C125" s="113">
        <v>8595870</v>
      </c>
      <c r="D125" s="113">
        <v>3011784</v>
      </c>
      <c r="E125" s="114">
        <f aca="true" t="shared" si="3" ref="E125:E143">+C125-D125</f>
        <v>5584086</v>
      </c>
    </row>
    <row r="126" spans="2:5" ht="12.75">
      <c r="B126" s="61">
        <v>2017</v>
      </c>
      <c r="C126" s="113">
        <v>9639359.328473251</v>
      </c>
      <c r="D126" s="113">
        <v>3333230.8111911374</v>
      </c>
      <c r="E126" s="114">
        <f t="shared" si="3"/>
        <v>6306128.517282113</v>
      </c>
    </row>
    <row r="127" spans="1:5" ht="12.75">
      <c r="A127" s="14"/>
      <c r="B127" s="61">
        <v>2018</v>
      </c>
      <c r="C127" s="113">
        <v>10380650.88683969</v>
      </c>
      <c r="D127" s="113">
        <v>3568146.646864111</v>
      </c>
      <c r="E127" s="114">
        <f t="shared" si="3"/>
        <v>6812504.239975579</v>
      </c>
    </row>
    <row r="128" spans="1:5" ht="12.75">
      <c r="A128" s="14"/>
      <c r="B128" s="61">
        <v>2019</v>
      </c>
      <c r="C128" s="113">
        <v>11849399.76858387</v>
      </c>
      <c r="D128" s="113">
        <v>4105083.417305169</v>
      </c>
      <c r="E128" s="114">
        <f t="shared" si="3"/>
        <v>7744316.3512787</v>
      </c>
    </row>
    <row r="129" spans="1:5" ht="12.75">
      <c r="A129" s="14"/>
      <c r="B129" s="61" t="s">
        <v>197</v>
      </c>
      <c r="C129" s="113">
        <v>13369481.878517073</v>
      </c>
      <c r="D129" s="113">
        <v>4595366.348110817</v>
      </c>
      <c r="E129" s="114">
        <f t="shared" si="3"/>
        <v>8774115.530406255</v>
      </c>
    </row>
    <row r="130" spans="1:5" ht="12.75">
      <c r="A130" s="18" t="s">
        <v>90</v>
      </c>
      <c r="B130" s="59">
        <v>2010</v>
      </c>
      <c r="C130" s="113">
        <v>1149844</v>
      </c>
      <c r="D130" s="113">
        <v>644991</v>
      </c>
      <c r="E130" s="114">
        <f t="shared" si="3"/>
        <v>504853</v>
      </c>
    </row>
    <row r="131" spans="1:5" ht="12.75">
      <c r="A131" s="14" t="s">
        <v>91</v>
      </c>
      <c r="B131" s="61">
        <v>2015</v>
      </c>
      <c r="C131" s="113">
        <v>2119691</v>
      </c>
      <c r="D131" s="113">
        <v>1155344</v>
      </c>
      <c r="E131" s="114">
        <f t="shared" si="3"/>
        <v>964347</v>
      </c>
    </row>
    <row r="132" spans="1:5" ht="12.75">
      <c r="A132" s="14" t="s">
        <v>92</v>
      </c>
      <c r="B132" s="62">
        <v>2016</v>
      </c>
      <c r="C132" s="113">
        <v>2240034</v>
      </c>
      <c r="D132" s="113">
        <v>1202719</v>
      </c>
      <c r="E132" s="114">
        <f t="shared" si="3"/>
        <v>1037315</v>
      </c>
    </row>
    <row r="133" spans="2:5" ht="12.75">
      <c r="B133" s="61">
        <v>2017</v>
      </c>
      <c r="C133" s="113">
        <v>2195179.809021065</v>
      </c>
      <c r="D133" s="113">
        <v>1163364.2315958533</v>
      </c>
      <c r="E133" s="114">
        <f t="shared" si="3"/>
        <v>1031815.5774252117</v>
      </c>
    </row>
    <row r="134" spans="1:5" ht="12.75">
      <c r="A134" s="14"/>
      <c r="B134" s="61">
        <v>2018</v>
      </c>
      <c r="C134" s="113">
        <v>2319967.693478155</v>
      </c>
      <c r="D134" s="113">
        <v>1221986.297506573</v>
      </c>
      <c r="E134" s="114">
        <f t="shared" si="3"/>
        <v>1097981.395971582</v>
      </c>
    </row>
    <row r="135" spans="1:5" ht="12.75">
      <c r="A135" s="14"/>
      <c r="B135" s="61">
        <v>2019</v>
      </c>
      <c r="C135" s="113">
        <v>2761671.439649309</v>
      </c>
      <c r="D135" s="113">
        <v>1305269.5952330502</v>
      </c>
      <c r="E135" s="114">
        <f t="shared" si="3"/>
        <v>1456401.8444162589</v>
      </c>
    </row>
    <row r="136" spans="1:5" ht="12.75">
      <c r="A136" s="14"/>
      <c r="B136" s="61" t="s">
        <v>197</v>
      </c>
      <c r="C136" s="113">
        <v>2604982.982537842</v>
      </c>
      <c r="D136" s="113">
        <v>1219352.8391752688</v>
      </c>
      <c r="E136" s="114">
        <f t="shared" si="3"/>
        <v>1385630.143362573</v>
      </c>
    </row>
    <row r="137" spans="1:5" ht="12.75">
      <c r="A137" s="18" t="s">
        <v>93</v>
      </c>
      <c r="B137" s="59">
        <v>2010</v>
      </c>
      <c r="C137" s="113">
        <v>1546155</v>
      </c>
      <c r="D137" s="113">
        <v>697747</v>
      </c>
      <c r="E137" s="114">
        <f t="shared" si="3"/>
        <v>848408</v>
      </c>
    </row>
    <row r="138" spans="1:5" ht="12.75">
      <c r="A138" s="14" t="s">
        <v>94</v>
      </c>
      <c r="B138" s="61">
        <v>2015</v>
      </c>
      <c r="C138" s="113">
        <v>3179677</v>
      </c>
      <c r="D138" s="113">
        <v>1334698</v>
      </c>
      <c r="E138" s="114">
        <f t="shared" si="3"/>
        <v>1844979</v>
      </c>
    </row>
    <row r="139" spans="1:5" ht="12.75">
      <c r="A139" s="14" t="s">
        <v>95</v>
      </c>
      <c r="B139" s="62">
        <v>2016</v>
      </c>
      <c r="C139" s="113">
        <v>3613734</v>
      </c>
      <c r="D139" s="113">
        <v>1488653</v>
      </c>
      <c r="E139" s="114">
        <f t="shared" si="3"/>
        <v>2125081</v>
      </c>
    </row>
    <row r="140" spans="2:5" ht="12.75">
      <c r="B140" s="61">
        <v>2017</v>
      </c>
      <c r="C140" s="113">
        <v>4051733.9151174612</v>
      </c>
      <c r="D140" s="113">
        <v>1655704.8339612205</v>
      </c>
      <c r="E140" s="114">
        <f t="shared" si="3"/>
        <v>2396029.081156241</v>
      </c>
    </row>
    <row r="141" spans="1:5" ht="12.75">
      <c r="A141" s="14"/>
      <c r="B141" s="61">
        <v>2018</v>
      </c>
      <c r="C141" s="113">
        <v>4414929.790746407</v>
      </c>
      <c r="D141" s="113">
        <v>1794286.3366437978</v>
      </c>
      <c r="E141" s="114">
        <f t="shared" si="3"/>
        <v>2620643.454102609</v>
      </c>
    </row>
    <row r="142" spans="1:5" ht="12.75">
      <c r="A142" s="14"/>
      <c r="B142" s="61">
        <v>2019</v>
      </c>
      <c r="C142" s="113">
        <v>5120283.997759814</v>
      </c>
      <c r="D142" s="113">
        <v>2096227.6712026002</v>
      </c>
      <c r="E142" s="114">
        <f t="shared" si="3"/>
        <v>3024056.3265572144</v>
      </c>
    </row>
    <row r="143" spans="1:5" ht="12.75">
      <c r="A143" s="14"/>
      <c r="B143" s="61" t="s">
        <v>197</v>
      </c>
      <c r="C143" s="113">
        <v>5580081.516231945</v>
      </c>
      <c r="D143" s="113">
        <v>2280846.3346708245</v>
      </c>
      <c r="E143" s="114">
        <f t="shared" si="3"/>
        <v>3299235.1815611203</v>
      </c>
    </row>
    <row r="144" spans="1:5" ht="30">
      <c r="A144" s="18" t="s">
        <v>96</v>
      </c>
      <c r="B144" s="59">
        <v>2010</v>
      </c>
      <c r="C144" s="113">
        <v>166587</v>
      </c>
      <c r="D144" s="113" t="s">
        <v>97</v>
      </c>
      <c r="E144" s="114">
        <f aca="true" t="shared" si="4" ref="E144:E150">+C144</f>
        <v>166587</v>
      </c>
    </row>
    <row r="145" spans="1:5" ht="30">
      <c r="A145" s="14" t="s">
        <v>98</v>
      </c>
      <c r="B145" s="61">
        <v>2015</v>
      </c>
      <c r="C145" s="113">
        <v>229385</v>
      </c>
      <c r="D145" s="113" t="s">
        <v>97</v>
      </c>
      <c r="E145" s="114">
        <f t="shared" si="4"/>
        <v>229385</v>
      </c>
    </row>
    <row r="146" spans="1:5" ht="20.25">
      <c r="A146" s="14" t="s">
        <v>99</v>
      </c>
      <c r="B146" s="63">
        <v>2016</v>
      </c>
      <c r="C146" s="113">
        <v>246441</v>
      </c>
      <c r="D146" s="113" t="s">
        <v>97</v>
      </c>
      <c r="E146" s="114">
        <f t="shared" si="4"/>
        <v>246441</v>
      </c>
    </row>
    <row r="147" spans="2:5" ht="24" customHeight="1">
      <c r="B147" s="61">
        <v>2017</v>
      </c>
      <c r="C147" s="113">
        <v>262477.26</v>
      </c>
      <c r="D147" s="113" t="s">
        <v>97</v>
      </c>
      <c r="E147" s="114">
        <f t="shared" si="4"/>
        <v>262477.26</v>
      </c>
    </row>
    <row r="148" spans="1:5" ht="12.75">
      <c r="A148" s="14"/>
      <c r="B148" s="61">
        <v>2018</v>
      </c>
      <c r="C148" s="113">
        <v>287550.768</v>
      </c>
      <c r="D148" s="113" t="s">
        <v>97</v>
      </c>
      <c r="E148" s="114">
        <f t="shared" si="4"/>
        <v>287550.768</v>
      </c>
    </row>
    <row r="149" spans="1:5" ht="12.75">
      <c r="A149" s="67"/>
      <c r="B149" s="61">
        <v>2019</v>
      </c>
      <c r="C149" s="113">
        <v>340961.1986596329</v>
      </c>
      <c r="D149" s="113" t="s">
        <v>97</v>
      </c>
      <c r="E149" s="172">
        <f t="shared" si="4"/>
        <v>340961.1986596329</v>
      </c>
    </row>
    <row r="150" spans="1:5" ht="12.75">
      <c r="A150" s="37"/>
      <c r="B150" s="156" t="s">
        <v>197</v>
      </c>
      <c r="C150" s="173">
        <v>231818.9217050693</v>
      </c>
      <c r="D150" s="115" t="s">
        <v>97</v>
      </c>
      <c r="E150" s="174">
        <f t="shared" si="4"/>
        <v>231818.9217050693</v>
      </c>
    </row>
    <row r="151" spans="1:5" ht="16.5" customHeight="1">
      <c r="A151" s="208" t="s">
        <v>122</v>
      </c>
      <c r="B151" s="208"/>
      <c r="C151" s="208"/>
      <c r="D151" s="208"/>
      <c r="E151" s="208"/>
    </row>
  </sheetData>
  <sheetProtection/>
  <mergeCells count="3">
    <mergeCell ref="A1:E1"/>
    <mergeCell ref="A2:E2"/>
    <mergeCell ref="A151:E151"/>
  </mergeCells>
  <printOptions/>
  <pageMargins left="0.511811023622047" right="0.196850393700787" top="0.866141732283465" bottom="0.866141732283465" header="0.511811023622047" footer="0.511811023622047"/>
  <pageSetup blackAndWhite="1" cellComments="atEnd" fitToHeight="2" fitToWidth="1" horizontalDpi="600" verticalDpi="600" orientation="portrait" paperSize="9" scale="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L24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35.625" style="0" customWidth="1"/>
    <col min="2" max="4" width="11.50390625" style="180" customWidth="1"/>
    <col min="5" max="5" width="12.375" style="180" customWidth="1"/>
    <col min="6" max="6" width="13.125" style="180" customWidth="1"/>
    <col min="8" max="8" width="11.125" style="0" bestFit="1" customWidth="1"/>
  </cols>
  <sheetData>
    <row r="1" spans="1:6" ht="37.5" customHeight="1">
      <c r="A1" s="205" t="s">
        <v>245</v>
      </c>
      <c r="B1" s="205"/>
      <c r="C1" s="205"/>
      <c r="D1" s="205"/>
      <c r="E1" s="205"/>
      <c r="F1" s="205"/>
    </row>
    <row r="2" spans="1:6" ht="12.75">
      <c r="A2" s="206" t="s">
        <v>100</v>
      </c>
      <c r="B2" s="207"/>
      <c r="C2" s="207"/>
      <c r="D2" s="207"/>
      <c r="E2" s="207"/>
      <c r="F2" s="207"/>
    </row>
    <row r="3" spans="1:6" ht="99.75" customHeight="1">
      <c r="A3" s="16"/>
      <c r="B3" s="65" t="s">
        <v>101</v>
      </c>
      <c r="C3" s="65" t="s">
        <v>102</v>
      </c>
      <c r="D3" s="65" t="s">
        <v>103</v>
      </c>
      <c r="E3" s="65" t="s">
        <v>104</v>
      </c>
      <c r="F3" s="66" t="s">
        <v>105</v>
      </c>
    </row>
    <row r="4" spans="1:9" ht="12.75">
      <c r="A4" s="20" t="s">
        <v>106</v>
      </c>
      <c r="B4" s="175">
        <f>SUM(B5:B24)</f>
        <v>183074108.8964099</v>
      </c>
      <c r="C4" s="175">
        <f>SUM(C5:C24)</f>
        <v>80645233.49812327</v>
      </c>
      <c r="D4" s="175">
        <f>SUM(D5:D24)</f>
        <v>1656463.5000000005</v>
      </c>
      <c r="E4" s="175">
        <f>SUM(E5:E24)</f>
        <v>128846.19999999998</v>
      </c>
      <c r="F4" s="175">
        <f>SUM(F5:F24)</f>
        <v>100901258.09828663</v>
      </c>
      <c r="H4" s="75"/>
      <c r="I4" s="75"/>
    </row>
    <row r="5" spans="1:12" ht="30">
      <c r="A5" s="23" t="s">
        <v>198</v>
      </c>
      <c r="B5" s="90">
        <v>21397802.084383234</v>
      </c>
      <c r="C5" s="92">
        <v>2705559.559473061</v>
      </c>
      <c r="D5" s="92">
        <v>132516.136</v>
      </c>
      <c r="E5" s="92">
        <v>15434.52986460882</v>
      </c>
      <c r="F5" s="91">
        <f>B5-C5-D5+E5</f>
        <v>18575160.918774784</v>
      </c>
      <c r="H5" s="75"/>
      <c r="I5" s="75"/>
      <c r="J5" s="75"/>
      <c r="K5" s="75"/>
      <c r="L5" s="75"/>
    </row>
    <row r="6" spans="1:6" ht="30">
      <c r="A6" s="23" t="s">
        <v>199</v>
      </c>
      <c r="B6" s="90">
        <v>537121.3941920482</v>
      </c>
      <c r="C6" s="92">
        <v>216108.99035708705</v>
      </c>
      <c r="D6" s="92">
        <v>16201.670266502362</v>
      </c>
      <c r="E6" s="92">
        <v>0</v>
      </c>
      <c r="F6" s="91">
        <f aca="true" t="shared" si="0" ref="F6:F24">B6-C6-D6+E6</f>
        <v>304810.7335684588</v>
      </c>
    </row>
    <row r="7" spans="1:6" ht="30">
      <c r="A7" s="23" t="s">
        <v>200</v>
      </c>
      <c r="B7" s="90">
        <v>22377574.994418316</v>
      </c>
      <c r="C7" s="92">
        <v>12135010.955525545</v>
      </c>
      <c r="D7" s="92">
        <v>181213.76259042503</v>
      </c>
      <c r="E7" s="92">
        <v>0</v>
      </c>
      <c r="F7" s="91">
        <f t="shared" si="0"/>
        <v>10061350.276302345</v>
      </c>
    </row>
    <row r="8" spans="1:6" ht="60.75">
      <c r="A8" s="23" t="s">
        <v>201</v>
      </c>
      <c r="B8" s="90">
        <v>4798625.28526077</v>
      </c>
      <c r="C8" s="92">
        <v>2349356.6540578417</v>
      </c>
      <c r="D8" s="92">
        <v>44181.38815434699</v>
      </c>
      <c r="E8" s="92">
        <v>0</v>
      </c>
      <c r="F8" s="91">
        <f t="shared" si="0"/>
        <v>2405087.243048581</v>
      </c>
    </row>
    <row r="9" spans="1:6" ht="60.75">
      <c r="A9" s="23" t="s">
        <v>202</v>
      </c>
      <c r="B9" s="90">
        <v>1673638.2867624392</v>
      </c>
      <c r="C9" s="92">
        <v>948300.6086710294</v>
      </c>
      <c r="D9" s="92">
        <v>73613.71160501002</v>
      </c>
      <c r="E9" s="92">
        <v>0</v>
      </c>
      <c r="F9" s="91">
        <f t="shared" si="0"/>
        <v>651723.9664863998</v>
      </c>
    </row>
    <row r="10" spans="1:6" ht="12.75">
      <c r="A10" s="23" t="s">
        <v>107</v>
      </c>
      <c r="B10" s="176">
        <v>18019101.88637186</v>
      </c>
      <c r="C10" s="11">
        <v>3762941.8439514763</v>
      </c>
      <c r="D10" s="11">
        <v>164769.58518717697</v>
      </c>
      <c r="E10" s="11">
        <v>0</v>
      </c>
      <c r="F10" s="177">
        <f t="shared" si="0"/>
        <v>14091390.457233205</v>
      </c>
    </row>
    <row r="11" spans="1:6" ht="71.25">
      <c r="A11" s="23" t="s">
        <v>203</v>
      </c>
      <c r="B11" s="90">
        <v>32727083.812912147</v>
      </c>
      <c r="C11" s="92">
        <v>14826942.42765641</v>
      </c>
      <c r="D11" s="92">
        <v>475561.36967361276</v>
      </c>
      <c r="E11" s="92">
        <v>0</v>
      </c>
      <c r="F11" s="91">
        <f t="shared" si="0"/>
        <v>17424580.015582126</v>
      </c>
    </row>
    <row r="12" spans="1:6" ht="30">
      <c r="A12" s="23" t="s">
        <v>204</v>
      </c>
      <c r="B12" s="90">
        <v>10208790.488198567</v>
      </c>
      <c r="C12" s="92">
        <v>5171469.503412261</v>
      </c>
      <c r="D12" s="92">
        <v>145068.0129270383</v>
      </c>
      <c r="E12" s="92">
        <v>32499.858142782632</v>
      </c>
      <c r="F12" s="91">
        <f t="shared" si="0"/>
        <v>4924752.830002051</v>
      </c>
    </row>
    <row r="13" spans="1:6" ht="40.5">
      <c r="A13" s="23" t="s">
        <v>205</v>
      </c>
      <c r="B13" s="90">
        <v>2285134.584754496</v>
      </c>
      <c r="C13" s="92">
        <v>1279404.0623985692</v>
      </c>
      <c r="D13" s="92">
        <v>50986.21152916076</v>
      </c>
      <c r="E13" s="92">
        <v>0</v>
      </c>
      <c r="F13" s="91">
        <f t="shared" si="0"/>
        <v>954744.310826766</v>
      </c>
    </row>
    <row r="14" spans="1:6" ht="30">
      <c r="A14" s="23" t="s">
        <v>206</v>
      </c>
      <c r="B14" s="90">
        <v>10039041.923846845</v>
      </c>
      <c r="C14" s="92">
        <v>5190744.377286232</v>
      </c>
      <c r="D14" s="92">
        <v>173372.71842364498</v>
      </c>
      <c r="E14" s="92">
        <v>22558.838706597344</v>
      </c>
      <c r="F14" s="91">
        <f t="shared" si="0"/>
        <v>4697483.666843565</v>
      </c>
    </row>
    <row r="15" spans="1:6" ht="30">
      <c r="A15" s="23" t="s">
        <v>207</v>
      </c>
      <c r="B15" s="90">
        <v>7673914.907386598</v>
      </c>
      <c r="C15" s="92">
        <v>2686598.2797161834</v>
      </c>
      <c r="D15" s="92">
        <v>0</v>
      </c>
      <c r="E15" s="92">
        <v>0</v>
      </c>
      <c r="F15" s="91">
        <f t="shared" si="0"/>
        <v>4987316.627670415</v>
      </c>
    </row>
    <row r="16" spans="1:6" ht="30">
      <c r="A16" s="23" t="s">
        <v>208</v>
      </c>
      <c r="B16" s="90">
        <v>15317720.819589933</v>
      </c>
      <c r="C16" s="92">
        <v>1094436.738310151</v>
      </c>
      <c r="D16" s="92">
        <v>131200.0168659028</v>
      </c>
      <c r="E16" s="92">
        <v>0</v>
      </c>
      <c r="F16" s="91">
        <f t="shared" si="0"/>
        <v>14092084.064413879</v>
      </c>
    </row>
    <row r="17" spans="1:6" ht="40.5">
      <c r="A17" s="23" t="s">
        <v>209</v>
      </c>
      <c r="B17" s="90">
        <v>4059218.058178393</v>
      </c>
      <c r="C17" s="92">
        <v>2261676.3974446044</v>
      </c>
      <c r="D17" s="92">
        <v>32870.075374078086</v>
      </c>
      <c r="E17" s="92">
        <v>0</v>
      </c>
      <c r="F17" s="91">
        <f t="shared" si="0"/>
        <v>1764671.5853597107</v>
      </c>
    </row>
    <row r="18" spans="1:6" ht="51">
      <c r="A18" s="23" t="s">
        <v>210</v>
      </c>
      <c r="B18" s="90">
        <v>2709092.502812331</v>
      </c>
      <c r="C18" s="92">
        <v>1406297.6645796618</v>
      </c>
      <c r="D18" s="92">
        <v>27348.4681550091</v>
      </c>
      <c r="E18" s="92">
        <v>20924.863634016525</v>
      </c>
      <c r="F18" s="91">
        <f t="shared" si="0"/>
        <v>1296371.2337116767</v>
      </c>
    </row>
    <row r="19" spans="1:6" ht="60.75">
      <c r="A19" s="23" t="s">
        <v>211</v>
      </c>
      <c r="B19" s="90">
        <v>7295485.6715241745</v>
      </c>
      <c r="C19" s="92">
        <v>6596650.535</v>
      </c>
      <c r="D19" s="92">
        <v>0</v>
      </c>
      <c r="E19" s="92">
        <v>0</v>
      </c>
      <c r="F19" s="91">
        <f t="shared" si="0"/>
        <v>698835.1365241744</v>
      </c>
    </row>
    <row r="20" spans="1:6" ht="12.75">
      <c r="A20" s="23" t="s">
        <v>108</v>
      </c>
      <c r="B20" s="176">
        <v>9389026.47490596</v>
      </c>
      <c r="C20" s="11">
        <v>9130393.41821288</v>
      </c>
      <c r="D20" s="11">
        <v>0</v>
      </c>
      <c r="E20" s="11">
        <v>0</v>
      </c>
      <c r="F20" s="177">
        <f t="shared" si="0"/>
        <v>258633.0566930808</v>
      </c>
    </row>
    <row r="21" spans="1:6" ht="30">
      <c r="A21" s="23" t="s">
        <v>212</v>
      </c>
      <c r="B21" s="90">
        <v>7744316.3512787</v>
      </c>
      <c r="C21" s="92">
        <v>6846061.595975525</v>
      </c>
      <c r="D21" s="92">
        <v>0</v>
      </c>
      <c r="E21" s="92">
        <v>0</v>
      </c>
      <c r="F21" s="91">
        <f t="shared" si="0"/>
        <v>898254.7553031752</v>
      </c>
    </row>
    <row r="22" spans="1:6" ht="30">
      <c r="A22" s="23" t="s">
        <v>213</v>
      </c>
      <c r="B22" s="90">
        <v>1456401.8444162589</v>
      </c>
      <c r="C22" s="92">
        <v>566387.3338812466</v>
      </c>
      <c r="D22" s="92">
        <v>0</v>
      </c>
      <c r="E22" s="92">
        <v>37428.10965199468</v>
      </c>
      <c r="F22" s="91">
        <f t="shared" si="0"/>
        <v>927442.6201870069</v>
      </c>
    </row>
    <row r="23" spans="1:6" ht="30">
      <c r="A23" s="23" t="s">
        <v>214</v>
      </c>
      <c r="B23" s="90">
        <v>3024056.3265572144</v>
      </c>
      <c r="C23" s="92">
        <v>1470892.5522135221</v>
      </c>
      <c r="D23" s="92">
        <v>7560.373248091813</v>
      </c>
      <c r="E23" s="92">
        <v>0</v>
      </c>
      <c r="F23" s="91">
        <f t="shared" si="0"/>
        <v>1545603.4010956003</v>
      </c>
    </row>
    <row r="24" spans="1:6" ht="111.75">
      <c r="A24" s="19" t="s">
        <v>228</v>
      </c>
      <c r="B24" s="178">
        <v>340961.1986596329</v>
      </c>
      <c r="C24" s="179">
        <v>0</v>
      </c>
      <c r="D24" s="179">
        <v>0</v>
      </c>
      <c r="E24" s="179">
        <v>0</v>
      </c>
      <c r="F24" s="179">
        <f t="shared" si="0"/>
        <v>340961.1986596329</v>
      </c>
    </row>
  </sheetData>
  <sheetProtection/>
  <mergeCells count="2">
    <mergeCell ref="A1:F1"/>
    <mergeCell ref="A2:F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P19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40.375" style="0" customWidth="1"/>
    <col min="2" max="3" width="5.50390625" style="0" customWidth="1"/>
    <col min="4" max="10" width="5.625" style="0" customWidth="1"/>
    <col min="11" max="12" width="5.625" style="180" customWidth="1"/>
  </cols>
  <sheetData>
    <row r="1" spans="1:12" ht="36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197" t="s">
        <v>109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4" ht="12.75">
      <c r="A3" s="42"/>
      <c r="B3" s="123">
        <v>2010</v>
      </c>
      <c r="C3" s="123">
        <v>2011</v>
      </c>
      <c r="D3" s="123">
        <v>2012</v>
      </c>
      <c r="E3" s="4">
        <v>2013</v>
      </c>
      <c r="F3" s="4">
        <v>2014</v>
      </c>
      <c r="G3" s="5">
        <v>2015</v>
      </c>
      <c r="H3" s="5">
        <v>2016</v>
      </c>
      <c r="I3" s="5">
        <v>2017</v>
      </c>
      <c r="J3" s="5">
        <v>2018</v>
      </c>
      <c r="K3" s="5">
        <v>2019</v>
      </c>
      <c r="L3" s="5" t="s">
        <v>197</v>
      </c>
      <c r="M3" s="116"/>
      <c r="N3" s="116"/>
    </row>
    <row r="4" spans="1:16" ht="30">
      <c r="A4" s="68" t="s">
        <v>112</v>
      </c>
      <c r="B4" s="89">
        <f aca="true" t="shared" si="0" ref="B4:J4">+B5+B18</f>
        <v>86275.37741542706</v>
      </c>
      <c r="C4" s="89">
        <f t="shared" si="0"/>
        <v>98772.81360309786</v>
      </c>
      <c r="D4" s="89">
        <f t="shared" si="0"/>
        <v>105480.18387028555</v>
      </c>
      <c r="E4" s="89">
        <f t="shared" si="0"/>
        <v>119532.87071913933</v>
      </c>
      <c r="F4" s="89">
        <f t="shared" si="0"/>
        <v>133481.6343255797</v>
      </c>
      <c r="G4" s="89">
        <f t="shared" si="0"/>
        <v>145753.64243313274</v>
      </c>
      <c r="H4" s="89">
        <f t="shared" si="0"/>
        <v>160814.56361651473</v>
      </c>
      <c r="I4" s="89">
        <f t="shared" si="0"/>
        <v>178880.889878474</v>
      </c>
      <c r="J4" s="89">
        <f t="shared" si="0"/>
        <v>192508.55310069054</v>
      </c>
      <c r="K4" s="89">
        <f>+K5+K18</f>
        <v>210378.05869640995</v>
      </c>
      <c r="L4" s="89">
        <f>+L5+L18</f>
        <v>206378.4701439304</v>
      </c>
      <c r="M4" s="76"/>
      <c r="N4" s="76"/>
      <c r="O4" s="76"/>
      <c r="P4" s="76"/>
    </row>
    <row r="5" spans="1:16" ht="30.75">
      <c r="A5" s="36" t="s">
        <v>110</v>
      </c>
      <c r="B5" s="89">
        <f aca="true" t="shared" si="1" ref="B5:J5">SUM(B7,B8,B9,B10,B11,B12,B13,B14,B15,B16,B17)</f>
        <v>74310.59141542706</v>
      </c>
      <c r="C5" s="89">
        <f t="shared" si="1"/>
        <v>84813.66760309786</v>
      </c>
      <c r="D5" s="89">
        <f t="shared" si="1"/>
        <v>90938.52587028555</v>
      </c>
      <c r="E5" s="89">
        <f t="shared" si="1"/>
        <v>102741.87571913934</v>
      </c>
      <c r="F5" s="89">
        <f t="shared" si="1"/>
        <v>115935.61532557971</v>
      </c>
      <c r="G5" s="89">
        <f t="shared" si="1"/>
        <v>127063.52943313273</v>
      </c>
      <c r="H5" s="89">
        <f t="shared" si="1"/>
        <v>140887.27261651473</v>
      </c>
      <c r="I5" s="89">
        <f t="shared" si="1"/>
        <v>154814.57887847399</v>
      </c>
      <c r="J5" s="89">
        <f t="shared" si="1"/>
        <v>166472.06710069053</v>
      </c>
      <c r="K5" s="89">
        <f>SUM(K7,K8,K9,K10,K11,K12,K13,K14,K15,K16,K17)</f>
        <v>183074.10889640995</v>
      </c>
      <c r="L5" s="89">
        <f>SUM(L7,L8,L9,L10,L11,L12,L13,L14,L15,L16,L17)</f>
        <v>179853.9298077871</v>
      </c>
      <c r="M5" s="76"/>
      <c r="N5" s="76"/>
      <c r="O5" s="76"/>
      <c r="P5" s="76"/>
    </row>
    <row r="6" spans="1:14" ht="12.75">
      <c r="A6" s="9" t="s">
        <v>111</v>
      </c>
      <c r="B6" s="124"/>
      <c r="C6" s="78"/>
      <c r="D6" s="78"/>
      <c r="E6" s="11"/>
      <c r="F6" s="11"/>
      <c r="G6" s="11"/>
      <c r="H6" s="11"/>
      <c r="I6" s="2"/>
      <c r="J6" s="2"/>
      <c r="K6" s="181"/>
      <c r="L6" s="181"/>
      <c r="M6" s="104"/>
      <c r="N6" s="104"/>
    </row>
    <row r="7" spans="1:16" ht="30">
      <c r="A7" s="18" t="s">
        <v>198</v>
      </c>
      <c r="B7" s="92">
        <v>9629.416770165977</v>
      </c>
      <c r="C7" s="92">
        <v>11244.54659836827</v>
      </c>
      <c r="D7" s="92">
        <v>11020.751770297122</v>
      </c>
      <c r="E7" s="92">
        <v>13806.479170317607</v>
      </c>
      <c r="F7" s="92">
        <v>16317.843527627474</v>
      </c>
      <c r="G7" s="92">
        <v>16769.346783797155</v>
      </c>
      <c r="H7" s="92">
        <v>18330.739299450903</v>
      </c>
      <c r="I7" s="92">
        <v>20521.677101407393</v>
      </c>
      <c r="J7" s="92">
        <v>19772.39821409643</v>
      </c>
      <c r="K7" s="92">
        <f>'[4]13.17'!E16/1000</f>
        <v>21397.802084383235</v>
      </c>
      <c r="L7" s="92">
        <v>19862.625087948378</v>
      </c>
      <c r="M7" s="157"/>
      <c r="N7" s="125"/>
      <c r="O7" s="77"/>
      <c r="P7" s="77"/>
    </row>
    <row r="8" spans="1:16" ht="41.25" customHeight="1">
      <c r="A8" s="18" t="s">
        <v>216</v>
      </c>
      <c r="B8" s="92">
        <v>8784.014814673541</v>
      </c>
      <c r="C8" s="92">
        <v>10694.012019260628</v>
      </c>
      <c r="D8" s="92">
        <v>11509.290851810025</v>
      </c>
      <c r="E8" s="92">
        <v>13725.939756510164</v>
      </c>
      <c r="F8" s="92">
        <v>15863.752621359805</v>
      </c>
      <c r="G8" s="92">
        <v>17802.66561898832</v>
      </c>
      <c r="H8" s="92">
        <v>19505.99174099768</v>
      </c>
      <c r="I8" s="92">
        <v>21048.74994077601</v>
      </c>
      <c r="J8" s="92">
        <v>22040.946407532818</v>
      </c>
      <c r="K8" s="92">
        <f>'[4]13.17'!E23/1000+'[4]13.17'!E30/1000</f>
        <v>22914.696388610362</v>
      </c>
      <c r="L8" s="92">
        <v>22265.44578293111</v>
      </c>
      <c r="M8" s="157"/>
      <c r="N8" s="125"/>
      <c r="O8" s="77"/>
      <c r="P8" s="77"/>
    </row>
    <row r="9" spans="1:16" ht="102">
      <c r="A9" s="18" t="s">
        <v>217</v>
      </c>
      <c r="B9" s="92">
        <v>3063.1013259534643</v>
      </c>
      <c r="C9" s="92">
        <v>3503.109729480394</v>
      </c>
      <c r="D9" s="92">
        <v>3748.652107728174</v>
      </c>
      <c r="E9" s="92">
        <v>4083.434074821535</v>
      </c>
      <c r="F9" s="92">
        <v>4438.792829844906</v>
      </c>
      <c r="G9" s="92">
        <v>4768.762352362963</v>
      </c>
      <c r="H9" s="92">
        <v>5236.588587212907</v>
      </c>
      <c r="I9" s="92">
        <v>5713.492394256653</v>
      </c>
      <c r="J9" s="92">
        <v>6334.971952106638</v>
      </c>
      <c r="K9" s="92">
        <f>'[4]13.17'!E37/1000+'[4]13.17'!E44/1000</f>
        <v>6472.263572023208</v>
      </c>
      <c r="L9" s="92">
        <v>6373.787875605285</v>
      </c>
      <c r="M9" s="157"/>
      <c r="N9" s="125"/>
      <c r="O9" s="77"/>
      <c r="P9" s="77"/>
    </row>
    <row r="10" spans="1:16" ht="12.75">
      <c r="A10" s="18" t="s">
        <v>107</v>
      </c>
      <c r="B10" s="92">
        <v>5782.301087282</v>
      </c>
      <c r="C10" s="92">
        <v>6456.985164456421</v>
      </c>
      <c r="D10" s="92">
        <v>7224.642350207281</v>
      </c>
      <c r="E10" s="92">
        <v>8013.620059803863</v>
      </c>
      <c r="F10" s="92">
        <v>9527.27041436363</v>
      </c>
      <c r="G10" s="92">
        <v>10499.714389548757</v>
      </c>
      <c r="H10" s="92">
        <v>11024.899572444956</v>
      </c>
      <c r="I10" s="92">
        <v>12367.290857079783</v>
      </c>
      <c r="J10" s="92">
        <v>15230.324365767683</v>
      </c>
      <c r="K10" s="92">
        <f>'[4]13.17'!E51/1000</f>
        <v>18019.10188637186</v>
      </c>
      <c r="L10" s="92">
        <v>18896.809036826664</v>
      </c>
      <c r="M10" s="157"/>
      <c r="N10" s="125"/>
      <c r="O10" s="77"/>
      <c r="P10" s="77"/>
    </row>
    <row r="11" spans="1:16" ht="71.25">
      <c r="A11" s="18" t="s">
        <v>203</v>
      </c>
      <c r="B11" s="92">
        <v>10837.325927468672</v>
      </c>
      <c r="C11" s="92">
        <v>13203.569579492989</v>
      </c>
      <c r="D11" s="92">
        <v>14399.17786569356</v>
      </c>
      <c r="E11" s="92">
        <v>16351.241868362295</v>
      </c>
      <c r="F11" s="92">
        <v>18164.831785605096</v>
      </c>
      <c r="G11" s="92">
        <v>20156.767063498974</v>
      </c>
      <c r="H11" s="92">
        <v>23038.7970007371</v>
      </c>
      <c r="I11" s="92">
        <v>26846.743584774653</v>
      </c>
      <c r="J11" s="92">
        <v>29273.08576354084</v>
      </c>
      <c r="K11" s="92">
        <f>'[4]13.17'!E58/1000</f>
        <v>32727.083812912148</v>
      </c>
      <c r="L11" s="92">
        <v>31860.354290055675</v>
      </c>
      <c r="M11" s="157"/>
      <c r="N11" s="125"/>
      <c r="O11" s="77"/>
      <c r="P11" s="77"/>
    </row>
    <row r="12" spans="1:16" ht="32.25" customHeight="1">
      <c r="A12" s="18" t="s">
        <v>218</v>
      </c>
      <c r="B12" s="92">
        <v>3511.4717193314245</v>
      </c>
      <c r="C12" s="92">
        <v>4478.222557506354</v>
      </c>
      <c r="D12" s="92">
        <v>4763.819467952786</v>
      </c>
      <c r="E12" s="92">
        <v>5371.77381029338</v>
      </c>
      <c r="F12" s="92">
        <v>5990.314806888182</v>
      </c>
      <c r="G12" s="92">
        <v>6659.849345728221</v>
      </c>
      <c r="H12" s="92">
        <v>7668.348139251058</v>
      </c>
      <c r="I12" s="92">
        <v>8465.020604424857</v>
      </c>
      <c r="J12" s="92">
        <v>9420.221858067438</v>
      </c>
      <c r="K12" s="92">
        <f>'[4]13.17'!E65/1000</f>
        <v>10208.790488198567</v>
      </c>
      <c r="L12" s="92">
        <v>8923.046816954802</v>
      </c>
      <c r="M12" s="157"/>
      <c r="N12" s="125"/>
      <c r="O12" s="77"/>
      <c r="P12" s="77"/>
    </row>
    <row r="13" spans="1:16" ht="30">
      <c r="A13" s="18" t="s">
        <v>206</v>
      </c>
      <c r="B13" s="92">
        <v>4692.690947819028</v>
      </c>
      <c r="C13" s="92">
        <v>5089.186507116538</v>
      </c>
      <c r="D13" s="92">
        <v>5528.538014704146</v>
      </c>
      <c r="E13" s="92">
        <v>5770.556805981618</v>
      </c>
      <c r="F13" s="92">
        <v>6163.673942546642</v>
      </c>
      <c r="G13" s="92">
        <v>7079.676155120106</v>
      </c>
      <c r="H13" s="92">
        <v>7875.481420175671</v>
      </c>
      <c r="I13" s="92">
        <v>8314.356165098545</v>
      </c>
      <c r="J13" s="92">
        <v>9091.69141061562</v>
      </c>
      <c r="K13" s="92">
        <f>'[4]13.17'!E79/1000</f>
        <v>10039.041923846844</v>
      </c>
      <c r="L13" s="92">
        <v>10204.975388890964</v>
      </c>
      <c r="M13" s="157"/>
      <c r="N13" s="125"/>
      <c r="O13" s="77"/>
      <c r="P13" s="77"/>
    </row>
    <row r="14" spans="1:16" ht="30">
      <c r="A14" s="18" t="s">
        <v>208</v>
      </c>
      <c r="B14" s="92">
        <v>8812.726290302799</v>
      </c>
      <c r="C14" s="92">
        <v>10174.99351257834</v>
      </c>
      <c r="D14" s="92">
        <v>10604.160328342234</v>
      </c>
      <c r="E14" s="92">
        <v>11211.333253851099</v>
      </c>
      <c r="F14" s="92">
        <v>12050.377222430883</v>
      </c>
      <c r="G14" s="92">
        <v>13189.700520161283</v>
      </c>
      <c r="H14" s="92">
        <v>13836.205536561904</v>
      </c>
      <c r="I14" s="92">
        <v>13986.686942344926</v>
      </c>
      <c r="J14" s="92">
        <v>14756.88721794785</v>
      </c>
      <c r="K14" s="92">
        <f>'[4]13.17'!E93/1000</f>
        <v>15317.720819589933</v>
      </c>
      <c r="L14" s="92">
        <v>14927.360487026892</v>
      </c>
      <c r="M14" s="157"/>
      <c r="N14" s="125"/>
      <c r="O14" s="77"/>
      <c r="P14" s="77"/>
    </row>
    <row r="15" spans="1:16" ht="40.5">
      <c r="A15" s="18" t="s">
        <v>209</v>
      </c>
      <c r="B15" s="92">
        <v>1683.3115314311376</v>
      </c>
      <c r="C15" s="92">
        <v>1800.5377266506046</v>
      </c>
      <c r="D15" s="92">
        <v>1983.3875659437115</v>
      </c>
      <c r="E15" s="92">
        <v>2259.7778959167854</v>
      </c>
      <c r="F15" s="92">
        <v>2667.770300615812</v>
      </c>
      <c r="G15" s="92">
        <v>3118.290025325334</v>
      </c>
      <c r="H15" s="92">
        <v>3670.532249625382</v>
      </c>
      <c r="I15" s="92">
        <v>3782.129942734493</v>
      </c>
      <c r="J15" s="92">
        <v>3987.7941982222164</v>
      </c>
      <c r="K15" s="92">
        <f>'[4]13.17'!E100/1000</f>
        <v>4059.218058178393</v>
      </c>
      <c r="L15" s="92">
        <v>3674.9867311996304</v>
      </c>
      <c r="M15" s="157"/>
      <c r="N15" s="125"/>
      <c r="O15" s="77"/>
      <c r="P15" s="77"/>
    </row>
    <row r="16" spans="1:16" ht="72.75" customHeight="1">
      <c r="A16" s="18" t="s">
        <v>219</v>
      </c>
      <c r="B16" s="92">
        <v>10637.617461345162</v>
      </c>
      <c r="C16" s="92">
        <v>11589.213109775601</v>
      </c>
      <c r="D16" s="92">
        <v>13100.019838366714</v>
      </c>
      <c r="E16" s="92">
        <v>14226.976977246733</v>
      </c>
      <c r="F16" s="92">
        <v>15798.919480781964</v>
      </c>
      <c r="G16" s="92">
        <v>17306.4211399369</v>
      </c>
      <c r="H16" s="92">
        <v>18580.493296191024</v>
      </c>
      <c r="I16" s="92">
        <v>20499.54841328883</v>
      </c>
      <c r="J16" s="92">
        <v>22060.180487516904</v>
      </c>
      <c r="K16" s="92">
        <f>'[4]13.17'!E114/1000+'[4]13.17'!E121/1000+'[4]13.17'!E128/1000</f>
        <v>24428.828497708833</v>
      </c>
      <c r="L16" s="92">
        <v>25575.45672015469</v>
      </c>
      <c r="M16" s="157"/>
      <c r="N16" s="125"/>
      <c r="O16" s="77"/>
      <c r="P16" s="77"/>
    </row>
    <row r="17" spans="1:16" ht="30" customHeight="1">
      <c r="A17" s="18" t="s">
        <v>215</v>
      </c>
      <c r="B17" s="92">
        <v>6876.613539653863</v>
      </c>
      <c r="C17" s="92">
        <v>6579.291098411699</v>
      </c>
      <c r="D17" s="92">
        <v>7056.0857092398</v>
      </c>
      <c r="E17" s="92">
        <v>7920.742046034235</v>
      </c>
      <c r="F17" s="92">
        <v>8952.068393515328</v>
      </c>
      <c r="G17" s="92">
        <v>9712.336038664747</v>
      </c>
      <c r="H17" s="92">
        <v>12119.195773866155</v>
      </c>
      <c r="I17" s="92">
        <v>13268.882932287812</v>
      </c>
      <c r="J17" s="92">
        <v>14503.565225276103</v>
      </c>
      <c r="K17" s="92">
        <f>'[4]13.17'!E142/1000+'[4]13.17'!E149/1000+'[4]13.17'!E72/1000+'[4]13.17'!E86/1000+'[4]13.17'!E107/1000+'[4]13.17'!E135/1000</f>
        <v>17489.56136458653</v>
      </c>
      <c r="L17" s="92">
        <v>17289.081590193</v>
      </c>
      <c r="M17" s="157"/>
      <c r="N17" s="125"/>
      <c r="O17" s="77"/>
      <c r="P17" s="77"/>
    </row>
    <row r="18" spans="1:16" ht="30">
      <c r="A18" s="6" t="s">
        <v>220</v>
      </c>
      <c r="B18" s="158">
        <v>11964.786</v>
      </c>
      <c r="C18" s="158">
        <v>13959.146000000002</v>
      </c>
      <c r="D18" s="158">
        <v>14541.658000000001</v>
      </c>
      <c r="E18" s="158">
        <v>16790.995</v>
      </c>
      <c r="F18" s="158">
        <v>17546.018999999997</v>
      </c>
      <c r="G18" s="158">
        <v>18690.11300000001</v>
      </c>
      <c r="H18" s="158">
        <v>19927.291</v>
      </c>
      <c r="I18" s="158">
        <v>24066.311</v>
      </c>
      <c r="J18" s="158">
        <v>26036.486</v>
      </c>
      <c r="K18" s="182">
        <f>27303949.8/1000</f>
        <v>27303.949800000002</v>
      </c>
      <c r="L18" s="182">
        <v>26524.540336143316</v>
      </c>
      <c r="M18" s="157"/>
      <c r="N18" s="125"/>
      <c r="O18" s="77"/>
      <c r="P18" s="77"/>
    </row>
    <row r="19" spans="1:15" ht="13.5" customHeight="1">
      <c r="A19" s="194" t="s">
        <v>122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83"/>
      <c r="L19" s="183"/>
      <c r="O19" s="77"/>
    </row>
  </sheetData>
  <sheetProtection/>
  <mergeCells count="3">
    <mergeCell ref="A19:J19"/>
    <mergeCell ref="A2:L2"/>
    <mergeCell ref="A1:L1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1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N19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3" sqref="A3"/>
    </sheetView>
  </sheetViews>
  <sheetFormatPr defaultColWidth="9.00390625" defaultRowHeight="12.75"/>
  <cols>
    <col min="1" max="1" width="40.375" style="0" customWidth="1"/>
    <col min="2" max="10" width="5.125" style="0" customWidth="1"/>
    <col min="11" max="12" width="5.125" style="180" customWidth="1"/>
    <col min="13" max="13" width="5.125" style="0" customWidth="1"/>
  </cols>
  <sheetData>
    <row r="1" spans="1:12" ht="38.25" customHeight="1">
      <c r="A1" s="193" t="s">
        <v>247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197" t="s">
        <v>113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4" ht="12.75">
      <c r="A3" s="16"/>
      <c r="B3" s="3">
        <v>2010</v>
      </c>
      <c r="C3" s="3">
        <v>2011</v>
      </c>
      <c r="D3" s="3">
        <v>2012</v>
      </c>
      <c r="E3" s="4">
        <v>2013</v>
      </c>
      <c r="F3" s="5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 t="s">
        <v>221</v>
      </c>
      <c r="M3" s="118"/>
      <c r="N3" s="118"/>
    </row>
    <row r="4" spans="1:14" ht="30">
      <c r="A4" s="20" t="s">
        <v>114</v>
      </c>
      <c r="B4" s="126">
        <f aca="true" t="shared" si="0" ref="B4:L4">+B5+B18</f>
        <v>100</v>
      </c>
      <c r="C4" s="117">
        <f t="shared" si="0"/>
        <v>100</v>
      </c>
      <c r="D4" s="117">
        <f t="shared" si="0"/>
        <v>100</v>
      </c>
      <c r="E4" s="117">
        <f t="shared" si="0"/>
        <v>100</v>
      </c>
      <c r="F4" s="95">
        <f t="shared" si="0"/>
        <v>100</v>
      </c>
      <c r="G4" s="95">
        <f t="shared" si="0"/>
        <v>100</v>
      </c>
      <c r="H4" s="95">
        <f t="shared" si="0"/>
        <v>100</v>
      </c>
      <c r="I4" s="95">
        <f t="shared" si="0"/>
        <v>99.99999999999999</v>
      </c>
      <c r="J4" s="95">
        <f t="shared" si="0"/>
        <v>100</v>
      </c>
      <c r="K4" s="95">
        <f t="shared" si="0"/>
        <v>100</v>
      </c>
      <c r="L4" s="95">
        <f t="shared" si="0"/>
        <v>100</v>
      </c>
      <c r="M4" s="104"/>
      <c r="N4" s="104"/>
    </row>
    <row r="5" spans="1:14" ht="30.75">
      <c r="A5" s="69" t="s">
        <v>6</v>
      </c>
      <c r="B5" s="127">
        <f>'[3]13.19'!B5/'[3]13.19'!$B$4*100</f>
        <v>86.13186478178123</v>
      </c>
      <c r="C5" s="95">
        <f>'[3]13.19'!C5/'[3]13.19'!$C$4*100</f>
        <v>85.86742091189939</v>
      </c>
      <c r="D5" s="95">
        <f>'[3]13.19'!D5/'[3]13.19'!$D$4*100</f>
        <v>86.21384845339041</v>
      </c>
      <c r="E5" s="95">
        <f>'[3]13.19'!E5/'[3]13.19'!$E$4*100</f>
        <v>85.95282209907516</v>
      </c>
      <c r="F5" s="95">
        <f>'[3]13.19'!F5/'[3]13.19'!$F$4*100</f>
        <v>86.85510625588918</v>
      </c>
      <c r="G5" s="95">
        <f>'[3]13.19'!G5/'[3]13.19'!$G$4*100</f>
        <v>87.17691531546153</v>
      </c>
      <c r="H5" s="95">
        <f>'[3]13.19'!H5/'[3]13.19'!$H$4*100</f>
        <v>87.60852838706856</v>
      </c>
      <c r="I5" s="95">
        <f>'[3]13.19'!I5/'[3]13.19'!$I$4*100</f>
        <v>86.54618108376478</v>
      </c>
      <c r="J5" s="95">
        <f>'[3]13.19'!J5/'[3]13.19'!$J$4*100</f>
        <v>86.47515365907833</v>
      </c>
      <c r="K5" s="95">
        <v>87.02148409906117</v>
      </c>
      <c r="L5" s="95">
        <v>87.14762236698196</v>
      </c>
      <c r="M5" s="104"/>
      <c r="N5" s="104"/>
    </row>
    <row r="6" spans="1:14" ht="12.75">
      <c r="A6" s="78" t="s">
        <v>111</v>
      </c>
      <c r="B6" s="93"/>
      <c r="C6" s="2"/>
      <c r="D6" s="2"/>
      <c r="E6" s="2"/>
      <c r="F6" s="2"/>
      <c r="G6" s="2"/>
      <c r="H6" s="2"/>
      <c r="I6" s="2"/>
      <c r="J6" s="2"/>
      <c r="K6" s="2"/>
      <c r="L6" s="2"/>
      <c r="M6" s="104"/>
      <c r="N6" s="104"/>
    </row>
    <row r="7" spans="1:14" ht="30">
      <c r="A7" s="18" t="s">
        <v>198</v>
      </c>
      <c r="B7" s="100">
        <f>'[3]13.19'!B7/'[3]13.19'!$B$4*100</f>
        <v>11.16125719601213</v>
      </c>
      <c r="C7" s="99">
        <f>'[3]13.19'!C7/'[3]13.19'!$C$4*100</f>
        <v>11.384252597635431</v>
      </c>
      <c r="D7" s="99">
        <f>'[3]13.19'!D7/'[3]13.19'!$D$4*100</f>
        <v>10.448172695498817</v>
      </c>
      <c r="E7" s="99">
        <f>'[3]13.19'!E7/'[3]13.19'!$E$4*100</f>
        <v>11.55036191070658</v>
      </c>
      <c r="F7" s="99">
        <f>'[3]13.19'!F7/'[3]13.19'!$F$4*100</f>
        <v>12.224785537032048</v>
      </c>
      <c r="G7" s="99">
        <f>'[3]13.19'!G7/'[3]13.19'!$G$4*100</f>
        <v>11.505267727007515</v>
      </c>
      <c r="H7" s="99">
        <f>'[3]13.19'!H7/'[3]13.19'!$H$4*100</f>
        <v>11.39868111893346</v>
      </c>
      <c r="I7" s="99">
        <f>'[3]13.19'!I7/'[3]13.19'!$I$4*100</f>
        <v>11.472257945132746</v>
      </c>
      <c r="J7" s="99">
        <f>'[3]13.19'!J7/'[3]13.19'!$J$4*100</f>
        <v>10.270919341310817</v>
      </c>
      <c r="K7" s="99">
        <v>10.171118707422687</v>
      </c>
      <c r="L7" s="99">
        <v>9.624368798787968</v>
      </c>
      <c r="M7" s="136"/>
      <c r="N7" s="136"/>
    </row>
    <row r="8" spans="1:14" ht="42" customHeight="1">
      <c r="A8" s="18" t="s">
        <v>216</v>
      </c>
      <c r="B8" s="100">
        <f>'[3]13.19'!B9/'[3]13.19'!$B$4*100</f>
        <v>10.181369329023479</v>
      </c>
      <c r="C8" s="99">
        <f>'[3]13.19'!C9/'[3]13.19'!$C$4*100</f>
        <v>10.8268779932024</v>
      </c>
      <c r="D8" s="99">
        <f>'[3]13.19'!D9/'[3]13.19'!$D$4*100</f>
        <v>10.91132991004604</v>
      </c>
      <c r="E8" s="99">
        <f>'[3]13.19'!E9/'[3]13.19'!$E$4*100</f>
        <v>11.48298344541674</v>
      </c>
      <c r="F8" s="99">
        <f>'[3]13.19'!F9/'[3]13.19'!$F$4*100</f>
        <v>11.88459573596917</v>
      </c>
      <c r="G8" s="99">
        <f>'[3]13.19'!G9/'[3]13.19'!$G$4*100</f>
        <v>12.21421662045642</v>
      </c>
      <c r="H8" s="99">
        <f>'[3]13.19'!H9/'[3]13.19'!$H$4*100</f>
        <v>12.129493313498957</v>
      </c>
      <c r="I8" s="99">
        <f>'[3]13.19'!I9/'[3]13.19'!$I$4*100</f>
        <v>11.766908111356035</v>
      </c>
      <c r="J8" s="99">
        <f>'[3]13.19'!J9/'[3]13.19'!$J$4*100</f>
        <v>11.449333576365525</v>
      </c>
      <c r="K8" s="99">
        <v>10.892151268340132</v>
      </c>
      <c r="L8" s="99">
        <v>10.788647559700857</v>
      </c>
      <c r="M8" s="136"/>
      <c r="N8" s="136"/>
    </row>
    <row r="9" spans="1:14" ht="102">
      <c r="A9" s="18" t="s">
        <v>217</v>
      </c>
      <c r="B9" s="100">
        <f>'[3]13.19'!B11/'[3]13.19'!$B$4*100</f>
        <v>3.550377196502122</v>
      </c>
      <c r="C9" s="99">
        <f>'[3]13.19'!C11/'[3]13.19'!$C$4*100</f>
        <v>3.5466335337546</v>
      </c>
      <c r="D9" s="99">
        <f>'[3]13.19'!D11/'[3]13.19'!$D$4*100</f>
        <v>3.553892276428041</v>
      </c>
      <c r="E9" s="99">
        <f>'[3]13.19'!E11/'[3]13.19'!$E$4*100</f>
        <v>3.4161599652502153</v>
      </c>
      <c r="F9" s="99">
        <f>'[3]13.19'!F11/'[3]13.19'!$F$4*100</f>
        <v>3.325395926017875</v>
      </c>
      <c r="G9" s="99">
        <f>'[3]13.19'!G11/'[3]13.19'!$G$4*100</f>
        <v>3.271796349481093</v>
      </c>
      <c r="H9" s="99">
        <f>'[3]13.19'!H11/'[3]13.19'!$H$4*100</f>
        <v>3.256290020908989</v>
      </c>
      <c r="I9" s="99">
        <f>'[3]13.19'!I11/'[3]13.19'!$I$4*100</f>
        <v>3.1940205564374247</v>
      </c>
      <c r="J9" s="99">
        <f>'[3]13.19'!J11/'[3]13.19'!$J$4*100</f>
        <v>3.2907483070599812</v>
      </c>
      <c r="K9" s="99">
        <v>3.076491727382622</v>
      </c>
      <c r="L9" s="99">
        <v>3.088397675959194</v>
      </c>
      <c r="M9" s="136"/>
      <c r="N9" s="136"/>
    </row>
    <row r="10" spans="1:14" ht="12.75">
      <c r="A10" s="18" t="s">
        <v>107</v>
      </c>
      <c r="B10" s="100">
        <f>'[3]13.19'!B13/'[3]13.19'!$B$4*100</f>
        <v>6.7021452244010185</v>
      </c>
      <c r="C10" s="99">
        <f>'[3]13.19'!C13/'[3]13.19'!$C$4*100</f>
        <v>6.5372089028492635</v>
      </c>
      <c r="D10" s="99">
        <f>'[3]13.19'!D13/'[3]13.19'!$D$4*100</f>
        <v>6.849288733788897</v>
      </c>
      <c r="E10" s="99">
        <f>'[3]13.19'!E13/'[3]13.19'!$E$4*100</f>
        <v>6.704114116553833</v>
      </c>
      <c r="F10" s="99">
        <f>'[3]13.19'!F13/'[3]13.19'!$F$4*100</f>
        <v>7.137514057645812</v>
      </c>
      <c r="G10" s="99">
        <f>'[3]13.19'!G13/'[3]13.19'!$G$4*100</f>
        <v>7.203740650506008</v>
      </c>
      <c r="H10" s="99">
        <f>'[3]13.19'!H13/'[3]13.19'!$H$4*100</f>
        <v>6.855659913200027</v>
      </c>
      <c r="I10" s="99">
        <f>'[3]13.19'!I13/'[3]13.19'!$I$4*100</f>
        <v>6.913701550501972</v>
      </c>
      <c r="J10" s="99">
        <f>'[3]13.19'!J13/'[3]13.19'!$J$4*100</f>
        <v>7.911505291820227</v>
      </c>
      <c r="K10" s="99">
        <v>8.565105124567514</v>
      </c>
      <c r="L10" s="99">
        <v>9.156385849574251</v>
      </c>
      <c r="M10" s="136"/>
      <c r="N10" s="136"/>
    </row>
    <row r="11" spans="1:14" ht="71.25">
      <c r="A11" s="18" t="s">
        <v>203</v>
      </c>
      <c r="B11" s="100">
        <f>'[3]13.19'!B14/'[3]13.19'!$B$4*100</f>
        <v>12.561319639652865</v>
      </c>
      <c r="C11" s="99">
        <f>'[3]13.19'!C14/'[3]13.19'!$C$4*100</f>
        <v>13.367615134007762</v>
      </c>
      <c r="D11" s="99">
        <f>'[3]13.19'!D14/'[3]13.19'!$D$4*100</f>
        <v>13.651073914889054</v>
      </c>
      <c r="E11" s="99">
        <f>'[3]13.19'!E14/'[3]13.19'!$E$4*100</f>
        <v>13.679284844402362</v>
      </c>
      <c r="F11" s="99">
        <f>'[3]13.19'!F14/'[3]13.19'!$F$4*100</f>
        <v>13.608487697489993</v>
      </c>
      <c r="G11" s="99">
        <f>'[3]13.19'!G14/'[3]13.19'!$G$4*100</f>
        <v>13.82934019830501</v>
      </c>
      <c r="H11" s="99">
        <f>'[3]13.19'!H14/'[3]13.19'!$H$4*100</f>
        <v>14.326312544476009</v>
      </c>
      <c r="I11" s="99">
        <f>'[3]13.19'!I14/'[3]13.19'!$I$4*100</f>
        <v>15.008167503534603</v>
      </c>
      <c r="J11" s="99">
        <f>'[3]13.19'!J14/'[3]13.19'!$J$4*100</f>
        <v>15.20612216550696</v>
      </c>
      <c r="K11" s="99">
        <v>15.556319901278101</v>
      </c>
      <c r="L11" s="99">
        <v>15.43782850402755</v>
      </c>
      <c r="M11" s="136"/>
      <c r="N11" s="136"/>
    </row>
    <row r="12" spans="1:14" ht="31.5" customHeight="1">
      <c r="A12" s="18" t="s">
        <v>218</v>
      </c>
      <c r="B12" s="100">
        <f>'[3]13.19'!B16/'[3]13.19'!$B$4*100</f>
        <v>4.070074017089761</v>
      </c>
      <c r="C12" s="99">
        <f>'[3]13.19'!C16/'[3]13.19'!$C$4*100</f>
        <v>4.533861488953172</v>
      </c>
      <c r="D12" s="99">
        <f>'[3]13.19'!D16/'[3]13.19'!$D$4*100</f>
        <v>4.516316992593701</v>
      </c>
      <c r="E12" s="99">
        <f>'[3]13.19'!E16/'[3]13.19'!$E$4*100</f>
        <v>4.493972058041825</v>
      </c>
      <c r="F12" s="99">
        <f>'[3]13.19'!F16/'[3]13.19'!$F$4*100</f>
        <v>4.487744577862297</v>
      </c>
      <c r="G12" s="99">
        <f>'[3]13.19'!G16/'[3]13.19'!$G$4*100</f>
        <v>4.569250712745346</v>
      </c>
      <c r="H12" s="99">
        <f>'[3]13.19'!H16/'[3]13.19'!$H$4*100</f>
        <v>4.76844134436563</v>
      </c>
      <c r="I12" s="99">
        <f>'[3]13.19'!I16/'[3]13.19'!$I$4*100</f>
        <v>4.732210696277129</v>
      </c>
      <c r="J12" s="99">
        <f>'[3]13.19'!J16/'[3]13.19'!$J$4*100</f>
        <v>4.893404322217436</v>
      </c>
      <c r="K12" s="99">
        <v>4.8525927805667965</v>
      </c>
      <c r="L12" s="99">
        <v>4.32363260117772</v>
      </c>
      <c r="M12" s="136"/>
      <c r="N12" s="136"/>
    </row>
    <row r="13" spans="1:14" ht="30">
      <c r="A13" s="18" t="s">
        <v>206</v>
      </c>
      <c r="B13" s="100">
        <f>'[3]13.19'!B18/'[3]13.19'!$B$4*100</f>
        <v>5.439200717979031</v>
      </c>
      <c r="C13" s="99">
        <f>'[3]13.19'!C18/'[3]13.19'!$C$4*100</f>
        <v>5.152416258553278</v>
      </c>
      <c r="D13" s="99">
        <f>'[3]13.19'!D18/'[3]13.19'!$D$4*100</f>
        <v>5.241304870593396</v>
      </c>
      <c r="E13" s="99">
        <f>'[3]13.19'!E18/'[3]13.19'!$E$4*100</f>
        <v>4.827589910009288</v>
      </c>
      <c r="F13" s="99">
        <f>'[3]13.19'!F18/'[3]13.19'!$F$4*100</f>
        <v>4.617619475284974</v>
      </c>
      <c r="G13" s="99">
        <f>'[3]13.19'!G18/'[3]13.19'!$G$4*100</f>
        <v>4.857289352729585</v>
      </c>
      <c r="H13" s="99">
        <f>'[3]13.19'!H18/'[3]13.19'!$H$4*100</f>
        <v>4.897243908179784</v>
      </c>
      <c r="I13" s="99">
        <f>'[3]13.19'!I18/'[3]13.19'!$I$4*100</f>
        <v>4.647984572721577</v>
      </c>
      <c r="J13" s="99">
        <f>'[3]13.19'!J18/'[3]13.19'!$J$4*100</f>
        <v>4.72274673731523</v>
      </c>
      <c r="K13" s="99">
        <v>4.771905390729874</v>
      </c>
      <c r="L13" s="99">
        <v>4.9447868189806385</v>
      </c>
      <c r="M13" s="136"/>
      <c r="N13" s="136"/>
    </row>
    <row r="14" spans="1:14" ht="30">
      <c r="A14" s="18" t="s">
        <v>208</v>
      </c>
      <c r="B14" s="100">
        <f>'[3]13.19'!B20/'[3]13.19'!$B$4*100</f>
        <v>10.21464820474605</v>
      </c>
      <c r="C14" s="99">
        <f>'[3]13.19'!C20/'[3]13.19'!$C$4*100</f>
        <v>10.301411027395515</v>
      </c>
      <c r="D14" s="99">
        <f>'[3]13.19'!D20/'[3]13.19'!$D$4*100</f>
        <v>10.053225107554534</v>
      </c>
      <c r="E14" s="99">
        <f>'[3]13.19'!E20/'[3]13.19'!$E$4*100</f>
        <v>9.37928888213003</v>
      </c>
      <c r="F14" s="99">
        <f>'[3]13.19'!F20/'[3]13.19'!$F$4*100</f>
        <v>9.027741743885445</v>
      </c>
      <c r="G14" s="99">
        <f>'[3]13.19'!G20/'[3]13.19'!$G$4*100</f>
        <v>9.049311084086497</v>
      </c>
      <c r="H14" s="99">
        <f>'[3]13.19'!H20/'[3]13.19'!$H$4*100</f>
        <v>8.603826186760243</v>
      </c>
      <c r="I14" s="99">
        <f>'[3]13.19'!I20/'[3]13.19'!$I$4*100</f>
        <v>7.818994500668594</v>
      </c>
      <c r="J14" s="99">
        <f>'[3]13.19'!J20/'[3]13.19'!$J$4*100</f>
        <v>7.665574843435315</v>
      </c>
      <c r="K14" s="99">
        <v>7.281044855392673</v>
      </c>
      <c r="L14" s="99">
        <v>7.233002782032642</v>
      </c>
      <c r="M14" s="136"/>
      <c r="N14" s="136"/>
    </row>
    <row r="15" spans="1:14" ht="40.5">
      <c r="A15" s="18" t="s">
        <v>209</v>
      </c>
      <c r="B15" s="100">
        <f>'[3]13.19'!B22/'[3]13.19'!$B$4*100</f>
        <v>1.9510914722815706</v>
      </c>
      <c r="C15" s="99">
        <f>'[3]13.19'!C22/'[3]13.19'!$C$4*100</f>
        <v>1.8229082082097674</v>
      </c>
      <c r="D15" s="99">
        <f>'[3]13.19'!D22/'[3]13.19'!$D$4*100</f>
        <v>1.880341399843203</v>
      </c>
      <c r="E15" s="99">
        <f>'[3]13.19'!E22/'[3]13.19'!$E$4*100</f>
        <v>1.8905075083710465</v>
      </c>
      <c r="F15" s="99">
        <f>'[3]13.19'!F22/'[3]13.19'!$F$4*100</f>
        <v>1.998604762441521</v>
      </c>
      <c r="G15" s="99">
        <f>'[3]13.19'!G22/'[3]13.19'!$G$4*100</f>
        <v>2.1394251102547295</v>
      </c>
      <c r="H15" s="99">
        <f>'[3]13.19'!H22/'[3]13.19'!$H$4*100</f>
        <v>2.2824625873924513</v>
      </c>
      <c r="I15" s="99">
        <f>'[3]13.19'!I22/'[3]13.19'!$I$4*100</f>
        <v>2.114328671611569</v>
      </c>
      <c r="J15" s="99">
        <f>'[3]13.19'!J22/'[3]13.19'!$J$4*100</f>
        <v>2.0714893618967793</v>
      </c>
      <c r="K15" s="99">
        <v>1.9294873635259298</v>
      </c>
      <c r="L15" s="99">
        <v>1.7807025745644194</v>
      </c>
      <c r="M15" s="136"/>
      <c r="N15" s="136"/>
    </row>
    <row r="16" spans="1:14" ht="71.25">
      <c r="A16" s="18" t="s">
        <v>219</v>
      </c>
      <c r="B16" s="100">
        <f>'[3]13.19'!B24/'[3]13.19'!$B$4*100</f>
        <v>12.329841699936777</v>
      </c>
      <c r="C16" s="99">
        <f>'[3]13.19'!C24/'[3]13.19'!$C$4*100</f>
        <v>11.733201360796432</v>
      </c>
      <c r="D16" s="99">
        <f>'[3]13.19'!D24/'[3]13.19'!$D$4*100</f>
        <v>12.419413161505757</v>
      </c>
      <c r="E16" s="99">
        <f>'[3]13.19'!E24/'[3]13.19'!$E$4*100</f>
        <v>11.902146155826191</v>
      </c>
      <c r="F16" s="99">
        <f>'[3]13.19'!F24/'[3]13.19'!$F$4*100</f>
        <v>11.836024903805319</v>
      </c>
      <c r="G16" s="99">
        <f>'[3]13.19'!G24/'[3]13.19'!$G$4*100</f>
        <v>11.873748642595022</v>
      </c>
      <c r="H16" s="99">
        <f>'[3]13.19'!H24/'[3]13.19'!$H$4*100</f>
        <v>11.553986702658884</v>
      </c>
      <c r="I16" s="99">
        <f>'[3]13.19'!I24/'[3]13.19'!$I$4*100</f>
        <v>11.459887317877037</v>
      </c>
      <c r="J16" s="99">
        <f>'[3]13.19'!J24/'[3]13.19'!$J$4*100</f>
        <v>11.45932486229765</v>
      </c>
      <c r="K16" s="99">
        <v>11.611870861952061</v>
      </c>
      <c r="L16" s="99">
        <v>12.392502329491109</v>
      </c>
      <c r="M16" s="136"/>
      <c r="N16" s="136"/>
    </row>
    <row r="17" spans="1:14" ht="30.75" customHeight="1">
      <c r="A17" s="18" t="s">
        <v>215</v>
      </c>
      <c r="B17" s="100">
        <f>'[3]13.19'!B26/'[3]13.19'!$B$4*100</f>
        <v>7.970540084156435</v>
      </c>
      <c r="C17" s="99">
        <f>'[3]13.19'!C26/'[3]13.19'!$C$4*100</f>
        <v>6.66103440654175</v>
      </c>
      <c r="D17" s="99">
        <f>'[3]13.19'!D26/'[3]13.19'!$D$4*100</f>
        <v>6.6894893906489905</v>
      </c>
      <c r="E17" s="99">
        <f>'[3]13.19'!E26/'[3]13.19'!$E$4*100</f>
        <v>6.62641330236703</v>
      </c>
      <c r="F17" s="99">
        <f>'[3]13.19'!F26/'[3]13.19'!$F$4*100</f>
        <v>6.70659183845474</v>
      </c>
      <c r="G17" s="99">
        <f>'[3]13.19'!G26/'[3]13.19'!$G$4*100</f>
        <v>6.663528867294323</v>
      </c>
      <c r="H17" s="99">
        <f>'[3]13.19'!H26/'[3]13.19'!$H$4*100</f>
        <v>7.536130746694128</v>
      </c>
      <c r="I17" s="99">
        <f>'[3]13.19'!I26/'[3]13.19'!$I$4*100</f>
        <v>7.417719657646085</v>
      </c>
      <c r="J17" s="99">
        <f>'[3]13.19'!J26/'[3]13.19'!$J$4*100</f>
        <v>7.533984849852408</v>
      </c>
      <c r="K17" s="99">
        <v>8.313396117902757</v>
      </c>
      <c r="L17" s="99">
        <v>8.377366872685615</v>
      </c>
      <c r="M17" s="136"/>
      <c r="N17" s="136"/>
    </row>
    <row r="18" spans="1:14" ht="30">
      <c r="A18" s="6" t="s">
        <v>220</v>
      </c>
      <c r="B18" s="159">
        <f>'[3]13.19'!B27/'[3]13.19'!$B$4*100</f>
        <v>13.868135218218766</v>
      </c>
      <c r="C18" s="160">
        <f>'[3]13.19'!C27/'[3]13.19'!$C$4*100</f>
        <v>14.132579088100607</v>
      </c>
      <c r="D18" s="160">
        <f>'[3]13.19'!D27/'[3]13.19'!$D$4*100</f>
        <v>13.786151546609581</v>
      </c>
      <c r="E18" s="160">
        <f>'[3]13.19'!E27/'[3]13.19'!$E$4*100</f>
        <v>14.04717790092484</v>
      </c>
      <c r="F18" s="160">
        <f>'[3]13.19'!F27/'[3]13.19'!$F$4*100</f>
        <v>13.144893744110812</v>
      </c>
      <c r="G18" s="160">
        <f>'[3]13.19'!G27/'[3]13.19'!$G$4*100</f>
        <v>12.823084684538468</v>
      </c>
      <c r="H18" s="160">
        <f>'[3]13.19'!H27/'[3]13.19'!$H$4*100</f>
        <v>12.391471612931444</v>
      </c>
      <c r="I18" s="160">
        <f>'[3]13.19'!I27/'[3]13.19'!$I$4*100</f>
        <v>13.453818916235205</v>
      </c>
      <c r="J18" s="160">
        <f>'[3]13.19'!J27/'[3]13.19'!$J$4*100</f>
        <v>13.524846340921673</v>
      </c>
      <c r="K18" s="184">
        <v>12.978515900938836</v>
      </c>
      <c r="L18" s="184">
        <v>12.852377633018037</v>
      </c>
      <c r="M18" s="136"/>
      <c r="N18" s="136"/>
    </row>
    <row r="19" spans="1:10" ht="12.75">
      <c r="A19" s="194" t="s">
        <v>123</v>
      </c>
      <c r="B19" s="194"/>
      <c r="C19" s="194"/>
      <c r="D19" s="194"/>
      <c r="E19" s="194"/>
      <c r="F19" s="194"/>
      <c r="G19" s="194"/>
      <c r="H19" s="194"/>
      <c r="I19" s="194"/>
      <c r="J19" s="194"/>
    </row>
  </sheetData>
  <sheetProtection/>
  <mergeCells count="3">
    <mergeCell ref="A19:J19"/>
    <mergeCell ref="A1:L1"/>
    <mergeCell ref="A2:L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M26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2.75"/>
  <cols>
    <col min="1" max="1" width="30.125" style="0" customWidth="1"/>
    <col min="2" max="12" width="5.50390625" style="0" customWidth="1"/>
  </cols>
  <sheetData>
    <row r="1" spans="1:13" ht="37.5" customHeight="1">
      <c r="A1" s="193" t="s">
        <v>229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31"/>
      <c r="M1" s="131"/>
    </row>
    <row r="2" spans="1:11" ht="11.2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6"/>
      <c r="B3" s="4">
        <v>2011</v>
      </c>
      <c r="C3" s="4">
        <v>2012</v>
      </c>
      <c r="D3" s="4">
        <v>2013</v>
      </c>
      <c r="E3" s="5">
        <v>2014</v>
      </c>
      <c r="F3" s="17">
        <v>2015</v>
      </c>
      <c r="G3" s="17">
        <v>2016</v>
      </c>
      <c r="H3" s="17">
        <v>2017</v>
      </c>
      <c r="I3" s="17">
        <v>2018</v>
      </c>
      <c r="J3" s="191">
        <v>2019</v>
      </c>
      <c r="K3" s="192" t="s">
        <v>230</v>
      </c>
    </row>
    <row r="4" spans="1:13" ht="30">
      <c r="A4" s="18" t="s">
        <v>5</v>
      </c>
      <c r="B4" s="99">
        <v>105.818165709366</v>
      </c>
      <c r="C4" s="99">
        <v>105.194120047137</v>
      </c>
      <c r="D4" s="99">
        <v>114.707734851871</v>
      </c>
      <c r="E4" s="99">
        <v>120.442692499299</v>
      </c>
      <c r="F4" s="99">
        <v>120.035312485466</v>
      </c>
      <c r="G4" s="99">
        <v>125.327533423423</v>
      </c>
      <c r="H4" s="99">
        <v>131.206389436161</v>
      </c>
      <c r="I4" s="99">
        <v>136.850203093555</v>
      </c>
      <c r="J4" s="99">
        <v>141.89094880907885</v>
      </c>
      <c r="K4" s="99">
        <v>132.00250167505527</v>
      </c>
      <c r="L4" s="104"/>
      <c r="M4" s="104"/>
    </row>
    <row r="5" spans="1:13" ht="30">
      <c r="A5" s="23" t="s">
        <v>4</v>
      </c>
      <c r="B5" s="100">
        <v>107.72070413902371</v>
      </c>
      <c r="C5" s="99">
        <v>108.67753397230904</v>
      </c>
      <c r="D5" s="99">
        <v>114.44672939509539</v>
      </c>
      <c r="E5" s="99">
        <v>119.47595381685102</v>
      </c>
      <c r="F5" s="99">
        <v>116.75274356870119</v>
      </c>
      <c r="G5" s="99">
        <v>119.78423382954117</v>
      </c>
      <c r="H5" s="99">
        <v>125.37562257817872</v>
      </c>
      <c r="I5" s="99">
        <v>129.4566405389763</v>
      </c>
      <c r="J5" s="99">
        <v>133.22250734508236</v>
      </c>
      <c r="K5" s="99">
        <v>125.47800158792742</v>
      </c>
      <c r="L5" s="104"/>
      <c r="M5" s="104"/>
    </row>
    <row r="6" spans="1:13" ht="30">
      <c r="A6" s="22" t="s">
        <v>3</v>
      </c>
      <c r="B6" s="101">
        <v>112.73652467813363</v>
      </c>
      <c r="C6" s="102">
        <v>114.8875345790043</v>
      </c>
      <c r="D6" s="102">
        <v>121.2234855679311</v>
      </c>
      <c r="E6" s="102">
        <v>140.50455941607078</v>
      </c>
      <c r="F6" s="102">
        <v>133.7388437993777</v>
      </c>
      <c r="G6" s="102">
        <v>132.50688642773417</v>
      </c>
      <c r="H6" s="102">
        <v>143.0598462952212</v>
      </c>
      <c r="I6" s="102">
        <v>163.75981821370675</v>
      </c>
      <c r="J6" s="102">
        <v>183.1872523840326</v>
      </c>
      <c r="K6" s="102">
        <v>178.7184235940323</v>
      </c>
      <c r="L6" s="104"/>
      <c r="M6" s="104"/>
    </row>
    <row r="7" spans="1:10" ht="5.25" customHeight="1">
      <c r="A7" s="2"/>
      <c r="B7" s="21"/>
      <c r="C7" s="21"/>
      <c r="D7" s="21"/>
      <c r="E7" s="21"/>
      <c r="F7" s="21"/>
      <c r="G7" s="21"/>
      <c r="H7" s="21"/>
      <c r="I7" s="34"/>
      <c r="J7" s="77"/>
    </row>
    <row r="8" spans="1:9" ht="28.5" customHeight="1">
      <c r="A8" s="196" t="s">
        <v>119</v>
      </c>
      <c r="B8" s="196"/>
      <c r="C8" s="196"/>
      <c r="D8" s="196"/>
      <c r="E8" s="196"/>
      <c r="F8" s="196"/>
      <c r="G8" s="196"/>
      <c r="H8" s="196"/>
      <c r="I8" s="196"/>
    </row>
    <row r="9" spans="1:9" ht="12.75">
      <c r="A9" s="1"/>
      <c r="B9" s="195"/>
      <c r="C9" s="195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4">
    <mergeCell ref="B9:C9"/>
    <mergeCell ref="A8:I8"/>
    <mergeCell ref="A2:K2"/>
    <mergeCell ref="A1:K1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N29"/>
  <sheetViews>
    <sheetView zoomScalePageLayoutView="0" workbookViewId="0" topLeftCell="A1">
      <pane ySplit="2" topLeftCell="A3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36.625" style="0" customWidth="1"/>
    <col min="2" max="10" width="5.875" style="0" customWidth="1"/>
    <col min="11" max="12" width="5.875" style="180" customWidth="1"/>
  </cols>
  <sheetData>
    <row r="1" spans="1:12" ht="36.75" customHeight="1">
      <c r="A1" s="210" t="s">
        <v>248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2.75">
      <c r="A2" s="16"/>
      <c r="B2" s="4">
        <v>2010</v>
      </c>
      <c r="C2" s="4">
        <v>2011</v>
      </c>
      <c r="D2" s="4">
        <v>2012</v>
      </c>
      <c r="E2" s="4">
        <v>2013</v>
      </c>
      <c r="F2" s="50">
        <v>2014</v>
      </c>
      <c r="G2" s="70">
        <v>2015</v>
      </c>
      <c r="H2" s="71">
        <v>2016</v>
      </c>
      <c r="I2" s="71">
        <v>2017</v>
      </c>
      <c r="J2" s="71">
        <v>2018</v>
      </c>
      <c r="K2" s="71">
        <v>2019</v>
      </c>
      <c r="L2" s="71" t="s">
        <v>136</v>
      </c>
    </row>
    <row r="3" spans="1:14" ht="12.75" customHeight="1">
      <c r="A3" s="211" t="s">
        <v>115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04"/>
      <c r="N3" s="104"/>
    </row>
    <row r="4" spans="1:14" ht="30.75">
      <c r="A4" s="44" t="s">
        <v>222</v>
      </c>
      <c r="B4" s="89">
        <f aca="true" t="shared" si="0" ref="B4:K4">SUM(B6,B11,B15)</f>
        <v>86275.37700000001</v>
      </c>
      <c r="C4" s="89">
        <f t="shared" si="0"/>
        <v>98772.813</v>
      </c>
      <c r="D4" s="89">
        <f t="shared" si="0"/>
        <v>105480.18400000001</v>
      </c>
      <c r="E4" s="89">
        <f t="shared" si="0"/>
        <v>119532.87100000001</v>
      </c>
      <c r="F4" s="89">
        <f t="shared" si="0"/>
        <v>133481.636</v>
      </c>
      <c r="G4" s="89">
        <f t="shared" si="0"/>
        <v>145753.643</v>
      </c>
      <c r="H4" s="89">
        <f t="shared" si="0"/>
        <v>160814.56399999998</v>
      </c>
      <c r="I4" s="89">
        <f t="shared" si="0"/>
        <v>178880.89002218592</v>
      </c>
      <c r="J4" s="89">
        <f t="shared" si="0"/>
        <v>192508.55273331347</v>
      </c>
      <c r="K4" s="89">
        <f t="shared" si="0"/>
        <v>210378.05900317905</v>
      </c>
      <c r="L4" s="89">
        <f>SUM(L6,L11,L15)</f>
        <v>206378.4701439304</v>
      </c>
      <c r="M4" s="104"/>
      <c r="N4" s="104"/>
    </row>
    <row r="5" spans="1:14" ht="12.75">
      <c r="A5" s="9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83"/>
      <c r="L5" s="183"/>
      <c r="M5" s="104"/>
      <c r="N5" s="104"/>
    </row>
    <row r="6" spans="1:14" ht="30.75">
      <c r="A6" s="31" t="s">
        <v>223</v>
      </c>
      <c r="B6" s="92">
        <f aca="true" t="shared" si="1" ref="B6:I6">SUM(B8,B9,B10)</f>
        <v>93545.664</v>
      </c>
      <c r="C6" s="92">
        <f t="shared" si="1"/>
        <v>108144.388</v>
      </c>
      <c r="D6" s="92">
        <f t="shared" si="1"/>
        <v>115861.74399999999</v>
      </c>
      <c r="E6" s="92">
        <f t="shared" si="1"/>
        <v>127378.85300000002</v>
      </c>
      <c r="F6" s="92">
        <f t="shared" si="1"/>
        <v>139620.549</v>
      </c>
      <c r="G6" s="92">
        <f t="shared" si="1"/>
        <v>148588.211</v>
      </c>
      <c r="H6" s="92">
        <f t="shared" si="1"/>
        <v>162481.929</v>
      </c>
      <c r="I6" s="92">
        <f t="shared" si="1"/>
        <v>180065.29279131274</v>
      </c>
      <c r="J6" s="92">
        <v>192458.58889980978</v>
      </c>
      <c r="K6" s="92">
        <v>209164.9431101908</v>
      </c>
      <c r="L6" s="92">
        <v>204706.7613087095</v>
      </c>
      <c r="M6" s="104"/>
      <c r="N6" s="104"/>
    </row>
    <row r="7" spans="1:14" ht="12.75">
      <c r="A7" s="72" t="s">
        <v>9</v>
      </c>
      <c r="B7" s="11"/>
      <c r="C7" s="11"/>
      <c r="D7" s="11"/>
      <c r="E7" s="11"/>
      <c r="F7" s="11"/>
      <c r="G7" s="97"/>
      <c r="H7" s="97"/>
      <c r="I7" s="96"/>
      <c r="J7" s="96"/>
      <c r="K7" s="96"/>
      <c r="L7" s="96"/>
      <c r="M7" s="104"/>
      <c r="N7" s="104"/>
    </row>
    <row r="8" spans="1:14" ht="30.75">
      <c r="A8" s="45" t="s">
        <v>224</v>
      </c>
      <c r="B8" s="92">
        <v>76573.948</v>
      </c>
      <c r="C8" s="92">
        <v>90385.2</v>
      </c>
      <c r="D8" s="92">
        <v>96677.556</v>
      </c>
      <c r="E8" s="92">
        <v>107345.998</v>
      </c>
      <c r="F8" s="92">
        <v>118455.729</v>
      </c>
      <c r="G8" s="92">
        <v>125381.12</v>
      </c>
      <c r="H8" s="92">
        <v>136396.994</v>
      </c>
      <c r="I8" s="92">
        <v>150755.5143387427</v>
      </c>
      <c r="J8" s="92">
        <v>160489.6278339597</v>
      </c>
      <c r="K8" s="92">
        <v>174096.74737265648</v>
      </c>
      <c r="L8" s="92">
        <v>167165.23929170537</v>
      </c>
      <c r="M8" s="136"/>
      <c r="N8" s="104"/>
    </row>
    <row r="9" spans="1:14" ht="30.75">
      <c r="A9" s="45" t="s">
        <v>225</v>
      </c>
      <c r="B9" s="92">
        <v>15713.9</v>
      </c>
      <c r="C9" s="92">
        <v>16356.372</v>
      </c>
      <c r="D9" s="92">
        <v>17604.788</v>
      </c>
      <c r="E9" s="92">
        <v>18295.861</v>
      </c>
      <c r="F9" s="92">
        <v>19183.618</v>
      </c>
      <c r="G9" s="92">
        <v>21141.358</v>
      </c>
      <c r="H9" s="92">
        <v>23918.817</v>
      </c>
      <c r="I9" s="92">
        <v>26892.28665257003</v>
      </c>
      <c r="J9" s="92">
        <v>29244.148718074997</v>
      </c>
      <c r="K9" s="92">
        <v>31965.780105926635</v>
      </c>
      <c r="L9" s="92">
        <v>34396.73987596343</v>
      </c>
      <c r="M9" s="136"/>
      <c r="N9" s="104"/>
    </row>
    <row r="10" spans="1:14" ht="51">
      <c r="A10" s="45" t="s">
        <v>226</v>
      </c>
      <c r="B10" s="92">
        <v>1257.816</v>
      </c>
      <c r="C10" s="92">
        <v>1402.816</v>
      </c>
      <c r="D10" s="92">
        <v>1579.4</v>
      </c>
      <c r="E10" s="92">
        <v>1736.994</v>
      </c>
      <c r="F10" s="92">
        <v>1981.202</v>
      </c>
      <c r="G10" s="92">
        <v>2065.733</v>
      </c>
      <c r="H10" s="92">
        <v>2166.118</v>
      </c>
      <c r="I10" s="92">
        <v>2417.4918</v>
      </c>
      <c r="J10" s="92">
        <v>2724.812347775122</v>
      </c>
      <c r="K10" s="92">
        <v>3102.4156316077</v>
      </c>
      <c r="L10" s="92">
        <v>3144.782141040724</v>
      </c>
      <c r="M10" s="136"/>
      <c r="N10" s="104"/>
    </row>
    <row r="11" spans="1:14" ht="30.75">
      <c r="A11" s="31" t="s">
        <v>132</v>
      </c>
      <c r="B11" s="92">
        <f aca="true" t="shared" si="2" ref="B11:I11">SUM(B13,B14)</f>
        <v>20578.218999999997</v>
      </c>
      <c r="C11" s="92">
        <f t="shared" si="2"/>
        <v>23753.549</v>
      </c>
      <c r="D11" s="92">
        <f t="shared" si="2"/>
        <v>25524.642</v>
      </c>
      <c r="E11" s="92">
        <f t="shared" si="2"/>
        <v>29809.347</v>
      </c>
      <c r="F11" s="92">
        <f t="shared" si="2"/>
        <v>34997.293</v>
      </c>
      <c r="G11" s="92">
        <f t="shared" si="2"/>
        <v>34390.585</v>
      </c>
      <c r="H11" s="92">
        <f t="shared" si="2"/>
        <v>35350.424999999996</v>
      </c>
      <c r="I11" s="92">
        <f t="shared" si="2"/>
        <v>40744.68417510329</v>
      </c>
      <c r="J11" s="92">
        <v>49310.62183350369</v>
      </c>
      <c r="K11" s="92">
        <v>53329.90783200001</v>
      </c>
      <c r="L11" s="92">
        <v>48361.95719207331</v>
      </c>
      <c r="M11" s="136"/>
      <c r="N11" s="104"/>
    </row>
    <row r="12" spans="1:14" ht="12.75">
      <c r="A12" s="72" t="s">
        <v>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36"/>
      <c r="N12" s="104"/>
    </row>
    <row r="13" spans="1:14" ht="30.75">
      <c r="A13" s="45" t="s">
        <v>133</v>
      </c>
      <c r="B13" s="92">
        <v>19432.907</v>
      </c>
      <c r="C13" s="92">
        <v>22877.804</v>
      </c>
      <c r="D13" s="92">
        <v>24929.093</v>
      </c>
      <c r="E13" s="92">
        <v>27533.035</v>
      </c>
      <c r="F13" s="92">
        <v>34562.267</v>
      </c>
      <c r="G13" s="92">
        <v>35407.562</v>
      </c>
      <c r="H13" s="92">
        <v>35714.916</v>
      </c>
      <c r="I13" s="92">
        <f>'13.5'!B12</f>
        <v>39868.39</v>
      </c>
      <c r="J13" s="92">
        <v>46817.8656342427</v>
      </c>
      <c r="K13" s="92">
        <v>53012.617642</v>
      </c>
      <c r="L13" s="92">
        <v>51939.81643307235</v>
      </c>
      <c r="M13" s="136"/>
      <c r="N13" s="104"/>
    </row>
    <row r="14" spans="1:14" ht="30.75">
      <c r="A14" s="45" t="s">
        <v>227</v>
      </c>
      <c r="B14" s="92">
        <v>1145.312</v>
      </c>
      <c r="C14" s="92">
        <v>875.745</v>
      </c>
      <c r="D14" s="92">
        <v>595.549</v>
      </c>
      <c r="E14" s="92">
        <v>2276.312</v>
      </c>
      <c r="F14" s="92">
        <v>435.026</v>
      </c>
      <c r="G14" s="92">
        <v>-1016.977</v>
      </c>
      <c r="H14" s="92">
        <v>-364.491</v>
      </c>
      <c r="I14" s="92">
        <f>'13.5'!B13</f>
        <v>876.2941751032889</v>
      </c>
      <c r="J14" s="92">
        <v>2492.7561992609913</v>
      </c>
      <c r="K14" s="92">
        <v>317.2901900000125</v>
      </c>
      <c r="L14" s="92">
        <v>-3577.859240999043</v>
      </c>
      <c r="M14" s="136"/>
      <c r="N14" s="104"/>
    </row>
    <row r="15" spans="1:14" ht="12.75">
      <c r="A15" s="73" t="s">
        <v>116</v>
      </c>
      <c r="B15" s="90">
        <v>-27848.506</v>
      </c>
      <c r="C15" s="92">
        <v>-33125.124</v>
      </c>
      <c r="D15" s="92">
        <v>-35906.202</v>
      </c>
      <c r="E15" s="92">
        <v>-37655.329</v>
      </c>
      <c r="F15" s="92">
        <v>-41136.206</v>
      </c>
      <c r="G15" s="92">
        <v>-37225.153</v>
      </c>
      <c r="H15" s="92">
        <v>-37017.79</v>
      </c>
      <c r="I15" s="92">
        <f>'13.1'!I14-'13.1'!I17</f>
        <v>-41929.08694423011</v>
      </c>
      <c r="J15" s="92">
        <v>-49260.658</v>
      </c>
      <c r="K15" s="92">
        <v>-52116.79193901174</v>
      </c>
      <c r="L15" s="92">
        <v>-46690.24835685242</v>
      </c>
      <c r="M15" s="136"/>
      <c r="N15" s="104"/>
    </row>
    <row r="16" spans="1:14" ht="12.75">
      <c r="A16" s="212" t="s">
        <v>117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104"/>
      <c r="N16" s="104"/>
    </row>
    <row r="17" spans="1:14" ht="30.75">
      <c r="A17" s="44" t="s">
        <v>222</v>
      </c>
      <c r="B17" s="161">
        <v>100</v>
      </c>
      <c r="C17" s="162">
        <f aca="true" t="shared" si="3" ref="C17:L17">SUM(C19,C24,C28)</f>
        <v>100</v>
      </c>
      <c r="D17" s="162">
        <f t="shared" si="3"/>
        <v>99.99999999999999</v>
      </c>
      <c r="E17" s="162">
        <f t="shared" si="3"/>
        <v>100</v>
      </c>
      <c r="F17" s="162">
        <f t="shared" si="3"/>
        <v>100.00000000000003</v>
      </c>
      <c r="G17" s="162">
        <f t="shared" si="3"/>
        <v>100</v>
      </c>
      <c r="H17" s="162">
        <f t="shared" si="3"/>
        <v>100</v>
      </c>
      <c r="I17" s="162">
        <f t="shared" si="3"/>
        <v>100</v>
      </c>
      <c r="J17" s="162">
        <f t="shared" si="3"/>
        <v>100</v>
      </c>
      <c r="K17" s="162">
        <f t="shared" si="3"/>
        <v>100.00000000000001</v>
      </c>
      <c r="L17" s="162">
        <f t="shared" si="3"/>
        <v>100</v>
      </c>
      <c r="M17" s="136"/>
      <c r="N17" s="104"/>
    </row>
    <row r="18" spans="1:14" ht="12.75">
      <c r="A18" s="9" t="s">
        <v>9</v>
      </c>
      <c r="B18" s="99"/>
      <c r="C18" s="99"/>
      <c r="D18" s="99"/>
      <c r="E18" s="99"/>
      <c r="F18" s="99"/>
      <c r="G18" s="99"/>
      <c r="H18" s="99"/>
      <c r="I18" s="99"/>
      <c r="J18" s="99"/>
      <c r="K18" s="185"/>
      <c r="L18" s="167"/>
      <c r="M18" s="136"/>
      <c r="N18" s="104"/>
    </row>
    <row r="19" spans="1:14" ht="30.75">
      <c r="A19" s="31" t="s">
        <v>223</v>
      </c>
      <c r="B19" s="99">
        <f>B6/$B$4*100</f>
        <v>108.4268388650449</v>
      </c>
      <c r="C19" s="99">
        <f>C6/$C$4*100</f>
        <v>109.48801063304738</v>
      </c>
      <c r="D19" s="99">
        <f>D6/$D$4*100</f>
        <v>109.84218988468962</v>
      </c>
      <c r="E19" s="99">
        <f>E6/$E$4*100</f>
        <v>106.56386978273116</v>
      </c>
      <c r="F19" s="99">
        <f>F6/$F$4*100</f>
        <v>104.59906934314172</v>
      </c>
      <c r="G19" s="99">
        <f>G6/$G$4*100</f>
        <v>101.94476648518487</v>
      </c>
      <c r="H19" s="99">
        <f>H6/$H$4*100</f>
        <v>101.03682462491396</v>
      </c>
      <c r="I19" s="99">
        <f>I6/$I$4*100</f>
        <v>100.6621181105371</v>
      </c>
      <c r="J19" s="99">
        <f>J6/$J$4*100</f>
        <v>99.97404591495065</v>
      </c>
      <c r="K19" s="99">
        <f>K6/$K$4*100</f>
        <v>99.4233638722896</v>
      </c>
      <c r="L19" s="99">
        <f>L6/$L$4*100</f>
        <v>99.18997905447452</v>
      </c>
      <c r="M19" s="136"/>
      <c r="N19" s="104"/>
    </row>
    <row r="20" spans="1:14" ht="12.75">
      <c r="A20" s="72" t="s">
        <v>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36"/>
      <c r="N20" s="104"/>
    </row>
    <row r="21" spans="1:14" ht="30.75">
      <c r="A21" s="45" t="s">
        <v>224</v>
      </c>
      <c r="B21" s="99">
        <f>B8/$B$4*100</f>
        <v>88.755274868286</v>
      </c>
      <c r="C21" s="99">
        <f>C8/$C$4*100</f>
        <v>91.50817644527346</v>
      </c>
      <c r="D21" s="99">
        <f>D8/$D$4*100</f>
        <v>91.65470928643809</v>
      </c>
      <c r="E21" s="99">
        <f>E8/$E$4*100</f>
        <v>89.8045843808102</v>
      </c>
      <c r="F21" s="99">
        <f>F8/$F$4*100</f>
        <v>88.74309047275986</v>
      </c>
      <c r="G21" s="99">
        <f>G8/$G$4*100</f>
        <v>86.02263203808909</v>
      </c>
      <c r="H21" s="99">
        <f>H8/$H$4*100</f>
        <v>84.81631924829894</v>
      </c>
      <c r="I21" s="99">
        <f>I8/$I$4*100</f>
        <v>84.27703726208264</v>
      </c>
      <c r="J21" s="99">
        <f>J8/$J$4*100</f>
        <v>83.36753123706129</v>
      </c>
      <c r="K21" s="99">
        <f>K8/$K$4*100</f>
        <v>82.7542321654492</v>
      </c>
      <c r="L21" s="99">
        <f>L8/$L$4*100</f>
        <v>80.99935965952392</v>
      </c>
      <c r="M21" s="136"/>
      <c r="N21" s="104"/>
    </row>
    <row r="22" spans="1:14" ht="30.75">
      <c r="A22" s="45" t="s">
        <v>225</v>
      </c>
      <c r="B22" s="99">
        <f>B9/$B$4*100</f>
        <v>18.213655560148982</v>
      </c>
      <c r="C22" s="99">
        <f>C9/$C$4*100</f>
        <v>16.55958912499536</v>
      </c>
      <c r="D22" s="99">
        <f>D9/$D$4*100</f>
        <v>16.690137741890933</v>
      </c>
      <c r="E22" s="99">
        <f>E9/$E$4*100</f>
        <v>15.306133657577753</v>
      </c>
      <c r="F22" s="99">
        <f>F9/$F$4*100</f>
        <v>14.371728257810684</v>
      </c>
      <c r="G22" s="99">
        <f>G9/$G$4*100</f>
        <v>14.504857350289349</v>
      </c>
      <c r="H22" s="99">
        <f>H9/$H$4*100</f>
        <v>14.87353906577765</v>
      </c>
      <c r="I22" s="99">
        <f>I9/$I$4*100</f>
        <v>15.033627487673323</v>
      </c>
      <c r="J22" s="99">
        <f>J9/$J$4*100</f>
        <v>15.191090630964116</v>
      </c>
      <c r="K22" s="99">
        <f>K9/$K$4*100</f>
        <v>15.19444577889351</v>
      </c>
      <c r="L22" s="99">
        <f>L9/$L$4*100</f>
        <v>16.666825687764234</v>
      </c>
      <c r="M22" s="136"/>
      <c r="N22" s="104"/>
    </row>
    <row r="23" spans="1:14" ht="51">
      <c r="A23" s="45" t="s">
        <v>226</v>
      </c>
      <c r="B23" s="99">
        <f>B10/$B$4*100</f>
        <v>1.457908436609903</v>
      </c>
      <c r="C23" s="99">
        <f>C10/$C$4*100</f>
        <v>1.4202450627785606</v>
      </c>
      <c r="D23" s="99">
        <f>D10/$D$4*100</f>
        <v>1.4973428563605844</v>
      </c>
      <c r="E23" s="99">
        <f>E10/$E$4*100</f>
        <v>1.4531517443431938</v>
      </c>
      <c r="F23" s="99">
        <f>F10/$F$4*100</f>
        <v>1.4842506125711554</v>
      </c>
      <c r="G23" s="99">
        <f>G10/$G$4*100</f>
        <v>1.4172770968064243</v>
      </c>
      <c r="H23" s="99">
        <f>H10/$H$4*100</f>
        <v>1.3469663108373693</v>
      </c>
      <c r="I23" s="99">
        <f>I10/$I$4*100</f>
        <v>1.3514533607811139</v>
      </c>
      <c r="J23" s="99">
        <f>J10/$J$4*100</f>
        <v>1.4154240469252641</v>
      </c>
      <c r="K23" s="99">
        <f>K10/$K$4*100</f>
        <v>1.4746859279468962</v>
      </c>
      <c r="L23" s="99">
        <f>L10/$L$4*100</f>
        <v>1.5237937071863754</v>
      </c>
      <c r="M23" s="136"/>
      <c r="N23" s="104"/>
    </row>
    <row r="24" spans="1:14" ht="30.75">
      <c r="A24" s="31" t="s">
        <v>132</v>
      </c>
      <c r="B24" s="99">
        <f>B11/$B$4*100</f>
        <v>23.85178681977825</v>
      </c>
      <c r="C24" s="99">
        <f>C11/$C$4*100</f>
        <v>24.048671166224658</v>
      </c>
      <c r="D24" s="99">
        <f>D11/$D$4*100</f>
        <v>24.19851865256511</v>
      </c>
      <c r="E24" s="99">
        <f>E11/$E$4*100</f>
        <v>24.93820047206931</v>
      </c>
      <c r="F24" s="99">
        <f>F11/$F$4*100</f>
        <v>26.21880735714087</v>
      </c>
      <c r="G24" s="99">
        <f>G11/$G$4*100</f>
        <v>23.595008873980593</v>
      </c>
      <c r="H24" s="99">
        <f>H11/$H$4*100</f>
        <v>21.98210418305148</v>
      </c>
      <c r="I24" s="99">
        <f>I11/$I$4*100</f>
        <v>22.777550005509188</v>
      </c>
      <c r="J24" s="99">
        <f>J11/$J$4*100</f>
        <v>25.61476938731903</v>
      </c>
      <c r="K24" s="99">
        <f>K11/$K$4*100</f>
        <v>25.349557879129463</v>
      </c>
      <c r="L24" s="99">
        <f>L11/$L$4*100</f>
        <v>23.433625202447327</v>
      </c>
      <c r="M24" s="136"/>
      <c r="N24" s="104"/>
    </row>
    <row r="25" spans="1:14" ht="12.75">
      <c r="A25" s="72" t="s">
        <v>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36"/>
      <c r="N25" s="104"/>
    </row>
    <row r="26" spans="1:14" ht="30.75">
      <c r="A26" s="45" t="s">
        <v>133</v>
      </c>
      <c r="B26" s="99">
        <f>B13/$B$4*100</f>
        <v>22.524279436066674</v>
      </c>
      <c r="C26" s="99">
        <f>C13/$C$4*100</f>
        <v>23.162045612693042</v>
      </c>
      <c r="D26" s="99">
        <f>D13/$D$4*100</f>
        <v>23.63391118089062</v>
      </c>
      <c r="E26" s="99">
        <f>E13/$E$4*100</f>
        <v>23.033860702634673</v>
      </c>
      <c r="F26" s="99">
        <f>F13/$F$4*100</f>
        <v>25.892900353723565</v>
      </c>
      <c r="G26" s="99">
        <f>G13/$G$4*100</f>
        <v>24.292745808075615</v>
      </c>
      <c r="H26" s="99">
        <f>H13/$H$4*100</f>
        <v>22.208757162068977</v>
      </c>
      <c r="I26" s="99">
        <f>I13/$I$4*100</f>
        <v>22.28767421442015</v>
      </c>
      <c r="J26" s="99">
        <f>J13/$J$4*100</f>
        <v>24.31988863326014</v>
      </c>
      <c r="K26" s="99">
        <f>K13/$K$4*100</f>
        <v>25.198738829128047</v>
      </c>
      <c r="L26" s="99">
        <f>L13/$L$4*100</f>
        <v>25.16726497528982</v>
      </c>
      <c r="M26" s="136"/>
      <c r="N26" s="104"/>
    </row>
    <row r="27" spans="1:14" ht="30.75">
      <c r="A27" s="45" t="s">
        <v>227</v>
      </c>
      <c r="B27" s="99">
        <f>B14/$B$4*100</f>
        <v>1.3275073837115772</v>
      </c>
      <c r="C27" s="99">
        <f>C14/$C$4*100</f>
        <v>0.886625553531618</v>
      </c>
      <c r="D27" s="99">
        <f>D14/$D$4*100</f>
        <v>0.56460747167449</v>
      </c>
      <c r="E27" s="99">
        <f>E14/$E$4*100</f>
        <v>1.904339769434635</v>
      </c>
      <c r="F27" s="99">
        <f>F14/$F$4*100</f>
        <v>0.32590700341730905</v>
      </c>
      <c r="G27" s="99">
        <f>G14/$G$4*100</f>
        <v>-0.6977369340950194</v>
      </c>
      <c r="H27" s="99">
        <f>H14/$H$4*100</f>
        <v>-0.22665297901749748</v>
      </c>
      <c r="I27" s="99">
        <f>I14/$I$4*100</f>
        <v>0.4898757910890344</v>
      </c>
      <c r="J27" s="99">
        <f>J14/$J$4*100</f>
        <v>1.2948807540588931</v>
      </c>
      <c r="K27" s="99">
        <f>K14/$K$4*100</f>
        <v>0.1508190500014157</v>
      </c>
      <c r="L27" s="99">
        <f>L14/$L$4*100</f>
        <v>-1.7336397728424906</v>
      </c>
      <c r="M27" s="136"/>
      <c r="N27" s="104"/>
    </row>
    <row r="28" spans="1:14" ht="12.75">
      <c r="A28" s="74" t="s">
        <v>116</v>
      </c>
      <c r="B28" s="101">
        <f>B15/$B$4*100</f>
        <v>-32.27862568482314</v>
      </c>
      <c r="C28" s="99">
        <f>C15/$C$4*100</f>
        <v>-33.53668179927204</v>
      </c>
      <c r="D28" s="99">
        <f>D15/$D$4*100</f>
        <v>-34.04070853725473</v>
      </c>
      <c r="E28" s="99">
        <f>E15/$E$4*100</f>
        <v>-31.50207025480045</v>
      </c>
      <c r="F28" s="99">
        <f>F15/$F$4*100</f>
        <v>-30.817876700282575</v>
      </c>
      <c r="G28" s="99">
        <f>G15/$G$4*100</f>
        <v>-25.53977535916546</v>
      </c>
      <c r="H28" s="99">
        <f>H15/$H$4*100</f>
        <v>-23.01892880796543</v>
      </c>
      <c r="I28" s="99">
        <f>I15/$I$4*100</f>
        <v>-23.43966811604627</v>
      </c>
      <c r="J28" s="99">
        <f>J15/$J$4*100</f>
        <v>-25.588815302269673</v>
      </c>
      <c r="K28" s="102">
        <f>K15/$K$4*100</f>
        <v>-24.772921751419048</v>
      </c>
      <c r="L28" s="102">
        <f>L15/$L$4*100</f>
        <v>-22.623604256921844</v>
      </c>
      <c r="M28" s="136"/>
      <c r="N28" s="104"/>
    </row>
    <row r="29" spans="1:12" ht="15" customHeight="1">
      <c r="A29" s="209" t="s">
        <v>124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</sheetData>
  <sheetProtection/>
  <mergeCells count="4">
    <mergeCell ref="A29:L29"/>
    <mergeCell ref="A1:L1"/>
    <mergeCell ref="A3:L3"/>
    <mergeCell ref="A16:L16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O2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3.875" style="0" customWidth="1"/>
    <col min="2" max="13" width="5.50390625" style="0" customWidth="1"/>
  </cols>
  <sheetData>
    <row r="1" spans="1:15" ht="37.5" customHeight="1">
      <c r="A1" s="193" t="s">
        <v>231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32"/>
      <c r="N1" s="132"/>
      <c r="O1" s="132"/>
    </row>
    <row r="2" spans="1:10" ht="12.75">
      <c r="A2" s="24"/>
      <c r="B2" s="24"/>
      <c r="C2" s="24"/>
      <c r="D2" s="24"/>
      <c r="E2" s="24"/>
      <c r="F2" s="24"/>
      <c r="G2" s="24"/>
      <c r="H2" s="24"/>
      <c r="I2" s="24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25"/>
      <c r="M7" s="1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26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26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20" spans="1:12" ht="12.75">
      <c r="A20" s="27"/>
      <c r="B20" s="28">
        <v>2010</v>
      </c>
      <c r="C20" s="28">
        <v>2011</v>
      </c>
      <c r="D20" s="28">
        <v>2012</v>
      </c>
      <c r="E20" s="28">
        <v>2013</v>
      </c>
      <c r="F20" s="29">
        <v>2014</v>
      </c>
      <c r="G20" s="29">
        <v>2015</v>
      </c>
      <c r="H20" s="29">
        <v>2016</v>
      </c>
      <c r="I20" s="29">
        <v>2017</v>
      </c>
      <c r="J20" s="29">
        <v>2018</v>
      </c>
      <c r="K20" s="133">
        <v>2019</v>
      </c>
      <c r="L20" s="186" t="s">
        <v>128</v>
      </c>
    </row>
    <row r="21" spans="1:15" ht="36" customHeight="1">
      <c r="A21" s="134" t="s">
        <v>6</v>
      </c>
      <c r="B21" s="120">
        <v>86.13186471500438</v>
      </c>
      <c r="C21" s="120">
        <v>85.86742096868882</v>
      </c>
      <c r="D21" s="120">
        <v>86.21384847034396</v>
      </c>
      <c r="E21" s="120">
        <v>85.95282213208114</v>
      </c>
      <c r="F21" s="120">
        <v>86.85510622382702</v>
      </c>
      <c r="G21" s="120">
        <v>87.17691527735548</v>
      </c>
      <c r="H21" s="120">
        <v>87.60852841661779</v>
      </c>
      <c r="I21" s="120">
        <v>86.54618109290489</v>
      </c>
      <c r="J21" s="120">
        <f>'[3]13.20'!J5</f>
        <v>86.47515365907833</v>
      </c>
      <c r="K21" s="120">
        <v>87.0214840879807</v>
      </c>
      <c r="L21" s="120">
        <v>87.14762236698196</v>
      </c>
      <c r="M21" s="104"/>
      <c r="N21" s="104"/>
      <c r="O21" s="104"/>
    </row>
    <row r="22" spans="1:15" ht="30">
      <c r="A22" s="135" t="s">
        <v>7</v>
      </c>
      <c r="B22" s="121">
        <v>13.868135284995626</v>
      </c>
      <c r="C22" s="121">
        <v>14.132579031311188</v>
      </c>
      <c r="D22" s="121">
        <v>13.786151529656035</v>
      </c>
      <c r="E22" s="121">
        <v>14.047177867918858</v>
      </c>
      <c r="F22" s="121">
        <v>13.144893776172983</v>
      </c>
      <c r="G22" s="121">
        <v>12.823084722644529</v>
      </c>
      <c r="H22" s="121">
        <v>12.391471583382211</v>
      </c>
      <c r="I22" s="121">
        <v>13.453818907095105</v>
      </c>
      <c r="J22" s="121">
        <f>'[3]13.20'!J27</f>
        <v>13.524846340921673</v>
      </c>
      <c r="K22" s="121">
        <v>12.978515912019306</v>
      </c>
      <c r="L22" s="121">
        <v>12.852377633018037</v>
      </c>
      <c r="M22" s="104"/>
      <c r="N22" s="104"/>
      <c r="O22" s="104"/>
    </row>
    <row r="23" spans="1:10" ht="12.75">
      <c r="A23" s="1"/>
      <c r="B23" s="34"/>
      <c r="C23" s="34"/>
      <c r="D23" s="34"/>
      <c r="E23" s="34"/>
      <c r="F23" s="34"/>
      <c r="G23" s="34"/>
      <c r="H23" s="34"/>
      <c r="I23" s="34"/>
      <c r="J23" s="34"/>
    </row>
    <row r="24" spans="1:12" ht="18" customHeight="1">
      <c r="A24" s="196" t="s">
        <v>120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7" ht="12.75">
      <c r="K27" s="106"/>
    </row>
  </sheetData>
  <sheetProtection/>
  <mergeCells count="2">
    <mergeCell ref="A1:L1"/>
    <mergeCell ref="A24:L24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2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9.125" style="0" customWidth="1"/>
    <col min="2" max="3" width="13.00390625" style="0" customWidth="1"/>
    <col min="4" max="4" width="12.375" style="0" customWidth="1"/>
  </cols>
  <sheetData>
    <row r="1" spans="1:6" ht="36" customHeight="1">
      <c r="A1" s="193" t="s">
        <v>232</v>
      </c>
      <c r="B1" s="193"/>
      <c r="C1" s="193"/>
      <c r="D1" s="193"/>
      <c r="E1" s="24"/>
      <c r="F1" s="24"/>
    </row>
    <row r="2" spans="1:4" ht="12.75">
      <c r="A2" s="198" t="s">
        <v>125</v>
      </c>
      <c r="B2" s="198"/>
      <c r="C2" s="198"/>
      <c r="D2" s="198"/>
    </row>
    <row r="3" spans="1:4" ht="13.5" customHeight="1">
      <c r="A3" s="201"/>
      <c r="B3" s="199">
        <v>2018</v>
      </c>
      <c r="C3" s="199">
        <v>2019</v>
      </c>
      <c r="D3" s="200"/>
    </row>
    <row r="4" spans="1:4" ht="33.75" customHeight="1">
      <c r="A4" s="202"/>
      <c r="B4" s="199"/>
      <c r="C4" s="4" t="s">
        <v>126</v>
      </c>
      <c r="D4" s="5" t="s">
        <v>121</v>
      </c>
    </row>
    <row r="5" spans="1:4" ht="12.75">
      <c r="A5" s="6" t="s">
        <v>0</v>
      </c>
      <c r="B5" s="84">
        <f>SUM(B8:B12)</f>
        <v>192508.5536344909</v>
      </c>
      <c r="C5" s="84">
        <f>SUM(C8:C12)</f>
        <v>210378.0587897653</v>
      </c>
      <c r="D5" s="187">
        <f>SUM(D7:D12)</f>
        <v>100</v>
      </c>
    </row>
    <row r="6" spans="1:4" ht="20.25">
      <c r="A6" s="14" t="s">
        <v>8</v>
      </c>
      <c r="B6" s="85"/>
      <c r="C6" s="85"/>
      <c r="D6" s="188"/>
    </row>
    <row r="7" spans="1:4" ht="12.75">
      <c r="A7" s="9" t="s">
        <v>9</v>
      </c>
      <c r="B7" s="85"/>
      <c r="C7" s="85"/>
      <c r="D7" s="188"/>
    </row>
    <row r="8" spans="1:4" ht="12.75">
      <c r="A8" s="31" t="s">
        <v>10</v>
      </c>
      <c r="B8" s="86">
        <v>27379.4836908739</v>
      </c>
      <c r="C8" s="86">
        <v>30318.655989765277</v>
      </c>
      <c r="D8" s="189">
        <v>14.4</v>
      </c>
    </row>
    <row r="9" spans="1:4" ht="12.75">
      <c r="A9" s="31" t="s">
        <v>11</v>
      </c>
      <c r="B9" s="86">
        <v>119871.311673087</v>
      </c>
      <c r="C9" s="86">
        <v>127961.43089999999</v>
      </c>
      <c r="D9" s="189">
        <v>60.8</v>
      </c>
    </row>
    <row r="10" spans="1:4" ht="13.5" customHeight="1">
      <c r="A10" s="31" t="s">
        <v>12</v>
      </c>
      <c r="B10" s="86">
        <v>2947.9622575169</v>
      </c>
      <c r="C10" s="86">
        <v>3217.68</v>
      </c>
      <c r="D10" s="190">
        <v>1.5</v>
      </c>
    </row>
    <row r="11" spans="1:4" ht="30.75">
      <c r="A11" s="32" t="s">
        <v>13</v>
      </c>
      <c r="B11" s="87"/>
      <c r="C11" s="87"/>
      <c r="D11" s="190"/>
    </row>
    <row r="12" spans="1:4" ht="12.75">
      <c r="A12" s="31" t="s">
        <v>14</v>
      </c>
      <c r="B12" s="86">
        <v>42309.7960130131</v>
      </c>
      <c r="C12" s="86">
        <v>48880.2919</v>
      </c>
      <c r="D12" s="190">
        <v>23.3</v>
      </c>
    </row>
    <row r="13" spans="1:4" ht="21">
      <c r="A13" s="83" t="s">
        <v>15</v>
      </c>
      <c r="B13" s="33"/>
      <c r="C13" s="105"/>
      <c r="D13" s="33"/>
    </row>
    <row r="14" spans="1:11" ht="13.5" customHeight="1">
      <c r="A14" s="40" t="s">
        <v>137</v>
      </c>
      <c r="B14" s="41"/>
      <c r="C14" s="98"/>
      <c r="D14" s="80"/>
      <c r="E14" s="41"/>
      <c r="F14" s="41"/>
      <c r="G14" s="41"/>
      <c r="H14" s="41"/>
      <c r="I14" s="41"/>
      <c r="J14" s="41"/>
      <c r="K14" s="41"/>
    </row>
    <row r="15" spans="1:4" ht="12.75">
      <c r="A15" s="81"/>
      <c r="B15" s="81"/>
      <c r="C15" s="81"/>
      <c r="D15" s="82"/>
    </row>
    <row r="16" spans="1:4" ht="12.75">
      <c r="A16" s="107"/>
      <c r="B16" s="79"/>
      <c r="C16" s="79"/>
      <c r="D16" s="82"/>
    </row>
    <row r="17" spans="1:4" ht="12.75">
      <c r="A17" s="81"/>
      <c r="B17" s="79"/>
      <c r="C17" s="79"/>
      <c r="D17" s="82"/>
    </row>
    <row r="18" spans="1:4" ht="12.75">
      <c r="A18" s="81"/>
      <c r="B18" s="79"/>
      <c r="C18" s="79"/>
      <c r="D18" s="82"/>
    </row>
    <row r="19" spans="1:4" ht="12.75">
      <c r="A19" s="79"/>
      <c r="B19" s="79"/>
      <c r="C19" s="79"/>
      <c r="D19" s="82"/>
    </row>
    <row r="20" spans="1:4" ht="12.75">
      <c r="A20" s="79"/>
      <c r="B20" s="79"/>
      <c r="C20" s="79"/>
      <c r="D20" s="79"/>
    </row>
    <row r="21" spans="1:4" ht="12.75">
      <c r="A21" s="79"/>
      <c r="B21" s="79"/>
      <c r="C21" s="79"/>
      <c r="D21" s="79"/>
    </row>
    <row r="22" spans="1:4" ht="12.75">
      <c r="A22" s="79"/>
      <c r="B22" s="79"/>
      <c r="C22" s="79"/>
      <c r="D22" s="79"/>
    </row>
  </sheetData>
  <sheetProtection/>
  <mergeCells count="5">
    <mergeCell ref="A2:D2"/>
    <mergeCell ref="A1:D1"/>
    <mergeCell ref="B3:B4"/>
    <mergeCell ref="C3:D3"/>
    <mergeCell ref="A3:A4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E22"/>
  <sheetViews>
    <sheetView workbookViewId="0" topLeftCell="A1">
      <selection activeCell="A3" sqref="A3"/>
    </sheetView>
  </sheetViews>
  <sheetFormatPr defaultColWidth="9.00390625" defaultRowHeight="12.75"/>
  <cols>
    <col min="1" max="1" width="44.125" style="0" customWidth="1"/>
    <col min="2" max="3" width="9.50390625" style="0" customWidth="1"/>
    <col min="4" max="4" width="8.875" style="0" customWidth="1"/>
  </cols>
  <sheetData>
    <row r="1" spans="1:4" ht="37.5" customHeight="1">
      <c r="A1" s="193" t="s">
        <v>233</v>
      </c>
      <c r="B1" s="193"/>
      <c r="C1" s="193"/>
      <c r="D1" s="193"/>
    </row>
    <row r="2" spans="1:4" ht="12.75" customHeight="1">
      <c r="A2" s="203" t="s">
        <v>125</v>
      </c>
      <c r="B2" s="203"/>
      <c r="C2" s="203"/>
      <c r="D2" s="203"/>
    </row>
    <row r="3" spans="1:4" ht="12.75" customHeight="1">
      <c r="A3" s="16"/>
      <c r="B3" s="88">
        <v>2017</v>
      </c>
      <c r="C3" s="88">
        <v>2018</v>
      </c>
      <c r="D3" s="88">
        <v>2019</v>
      </c>
    </row>
    <row r="4" spans="1:5" ht="12.75">
      <c r="A4" s="6" t="s">
        <v>16</v>
      </c>
      <c r="B4" s="30"/>
      <c r="D4" s="104"/>
      <c r="E4" s="104"/>
    </row>
    <row r="5" spans="1:5" ht="30.75">
      <c r="A5" s="35" t="s">
        <v>138</v>
      </c>
      <c r="B5" s="91">
        <v>286216.96984579</v>
      </c>
      <c r="C5" s="91">
        <v>307082.5788646217</v>
      </c>
      <c r="D5" s="91">
        <v>336403.661812167</v>
      </c>
      <c r="E5" s="104"/>
    </row>
    <row r="6" spans="1:5" ht="30">
      <c r="A6" s="18" t="s">
        <v>139</v>
      </c>
      <c r="B6" s="91">
        <v>97558.8287512043</v>
      </c>
      <c r="C6" s="137">
        <f>'[3]13.1'!L30</f>
        <v>107280.24300491596</v>
      </c>
      <c r="D6" s="166">
        <v>116418.27333624274</v>
      </c>
      <c r="E6" s="104"/>
    </row>
    <row r="7" spans="1:5" ht="30">
      <c r="A7" s="18" t="s">
        <v>140</v>
      </c>
      <c r="B7" s="91">
        <v>24523.93</v>
      </c>
      <c r="C7" s="91">
        <v>26087.311</v>
      </c>
      <c r="D7" s="91">
        <v>28328.55530000001</v>
      </c>
      <c r="E7" s="104"/>
    </row>
    <row r="8" spans="1:5" ht="30">
      <c r="A8" s="18" t="s">
        <v>141</v>
      </c>
      <c r="B8" s="91">
        <v>457.619</v>
      </c>
      <c r="C8" s="138">
        <v>50.825</v>
      </c>
      <c r="D8" s="91">
        <v>1024.6055</v>
      </c>
      <c r="E8" s="104"/>
    </row>
    <row r="9" spans="1:5" ht="12.75">
      <c r="A9" s="6" t="s">
        <v>17</v>
      </c>
      <c r="B9" s="91"/>
      <c r="C9" s="136"/>
      <c r="D9" s="167"/>
      <c r="E9" s="104"/>
    </row>
    <row r="10" spans="1:5" ht="30">
      <c r="A10" s="18" t="s">
        <v>142</v>
      </c>
      <c r="B10" s="91">
        <v>131402.39113997444</v>
      </c>
      <c r="C10" s="91">
        <v>140610.51186288145</v>
      </c>
      <c r="D10" s="91">
        <v>153329.5530953677</v>
      </c>
      <c r="E10" s="104"/>
    </row>
    <row r="11" spans="1:5" ht="30">
      <c r="A11" s="18" t="s">
        <v>4</v>
      </c>
      <c r="B11" s="91">
        <v>180065.29279131276</v>
      </c>
      <c r="C11" s="137">
        <f>'[3]13.1'!L10</f>
        <v>192458.5887114987</v>
      </c>
      <c r="D11" s="166">
        <v>209164.9431101908</v>
      </c>
      <c r="E11" s="104"/>
    </row>
    <row r="12" spans="1:5" ht="30">
      <c r="A12" s="18" t="s">
        <v>3</v>
      </c>
      <c r="B12" s="91">
        <v>39868.39</v>
      </c>
      <c r="C12" s="137">
        <f>'[3]13.1'!L18</f>
        <v>46817.86553699999</v>
      </c>
      <c r="D12" s="166">
        <v>53012.617642</v>
      </c>
      <c r="E12" s="104"/>
    </row>
    <row r="13" spans="1:5" ht="30">
      <c r="A13" s="18" t="s">
        <v>144</v>
      </c>
      <c r="B13" s="91">
        <v>876.2941751032889</v>
      </c>
      <c r="C13" s="137">
        <v>2492.7567222648786</v>
      </c>
      <c r="D13" s="166">
        <v>317.2901900000125</v>
      </c>
      <c r="E13" s="104"/>
    </row>
    <row r="14" spans="1:5" ht="30">
      <c r="A14" s="130" t="s">
        <v>143</v>
      </c>
      <c r="B14" s="94">
        <v>55629.74180697424</v>
      </c>
      <c r="C14" s="139">
        <f>'[3]13.1'!L24</f>
        <v>58019.584670223194</v>
      </c>
      <c r="D14" s="168">
        <v>64301.481397231</v>
      </c>
      <c r="E14" s="104"/>
    </row>
    <row r="16" ht="12.75">
      <c r="B16" s="11"/>
    </row>
    <row r="17" ht="12.75">
      <c r="B17" s="75"/>
    </row>
    <row r="18" ht="12.75">
      <c r="B18" s="11"/>
    </row>
    <row r="19" ht="12.75">
      <c r="B19" s="11"/>
    </row>
    <row r="21" ht="12.75">
      <c r="B21" s="11"/>
    </row>
    <row r="22" ht="12.75">
      <c r="B22" s="11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4.00390625" style="0" customWidth="1"/>
    <col min="2" max="2" width="9.50390625" style="0" customWidth="1"/>
  </cols>
  <sheetData>
    <row r="1" spans="1:4" ht="38.25" customHeight="1">
      <c r="A1" s="193" t="s">
        <v>234</v>
      </c>
      <c r="B1" s="193"/>
      <c r="C1" s="193"/>
      <c r="D1" s="193"/>
    </row>
    <row r="2" spans="1:4" ht="12.75" customHeight="1">
      <c r="A2" s="203" t="s">
        <v>125</v>
      </c>
      <c r="B2" s="203"/>
      <c r="C2" s="203"/>
      <c r="D2" s="203"/>
    </row>
    <row r="3" spans="1:4" ht="12.75">
      <c r="A3" s="3"/>
      <c r="B3" s="88">
        <v>2017</v>
      </c>
      <c r="C3" s="88">
        <v>2018</v>
      </c>
      <c r="D3" s="88">
        <v>2019</v>
      </c>
    </row>
    <row r="4" spans="1:6" ht="12.75">
      <c r="A4" s="38" t="s">
        <v>18</v>
      </c>
      <c r="B4" s="108"/>
      <c r="D4" s="104"/>
      <c r="E4" s="104"/>
      <c r="F4" s="104"/>
    </row>
    <row r="5" spans="1:6" ht="30" customHeight="1">
      <c r="A5" s="39" t="s">
        <v>138</v>
      </c>
      <c r="B5" s="141">
        <f>'13.5'!B5</f>
        <v>286216.96984579</v>
      </c>
      <c r="C5" s="137">
        <f>'[3]13.6'!C5</f>
        <v>307082.5788646217</v>
      </c>
      <c r="D5" s="166">
        <f>'[4]13.6'!D5</f>
        <v>336403.66181216657</v>
      </c>
      <c r="E5" s="136"/>
      <c r="F5" s="104"/>
    </row>
    <row r="6" spans="1:6" ht="30.75">
      <c r="A6" s="39" t="s">
        <v>145</v>
      </c>
      <c r="B6" s="141">
        <f>'13.5'!B7</f>
        <v>24523.93</v>
      </c>
      <c r="C6" s="137">
        <f>'[3]13.6'!C9</f>
        <v>26087.311</v>
      </c>
      <c r="D6" s="166">
        <f>'[4]13.6'!D7</f>
        <v>28328.55530000001</v>
      </c>
      <c r="E6" s="136"/>
      <c r="F6" s="104"/>
    </row>
    <row r="7" spans="1:6" ht="30.75">
      <c r="A7" s="39" t="s">
        <v>141</v>
      </c>
      <c r="B7" s="141">
        <f>'13.5'!B8</f>
        <v>457.619</v>
      </c>
      <c r="C7" s="138">
        <f>'[3]13.6'!C11</f>
        <v>50.825</v>
      </c>
      <c r="D7" s="166">
        <f>'[4]13.6'!D8</f>
        <v>1024.6055</v>
      </c>
      <c r="E7" s="136"/>
      <c r="F7" s="104"/>
    </row>
    <row r="8" spans="1:6" ht="12.75">
      <c r="A8" s="38" t="s">
        <v>19</v>
      </c>
      <c r="B8" s="142"/>
      <c r="C8" s="136"/>
      <c r="D8" s="166"/>
      <c r="E8" s="136"/>
      <c r="F8" s="104"/>
    </row>
    <row r="9" spans="1:6" ht="30.75">
      <c r="A9" s="39" t="s">
        <v>142</v>
      </c>
      <c r="B9" s="141">
        <f>'13.5'!B10</f>
        <v>131402.39113997444</v>
      </c>
      <c r="C9" s="137">
        <f>'[3]13.6'!C14</f>
        <v>140610.51186288145</v>
      </c>
      <c r="D9" s="166">
        <f>'[4]13.6'!D10</f>
        <v>153329.5530953677</v>
      </c>
      <c r="E9" s="136"/>
      <c r="F9" s="104"/>
    </row>
    <row r="10" spans="1:6" ht="30.75">
      <c r="A10" s="143" t="s">
        <v>146</v>
      </c>
      <c r="B10" s="144">
        <f>B5+B6-B7-B9</f>
        <v>178880.88970581556</v>
      </c>
      <c r="C10" s="145">
        <f>C5+C6-C7-C9</f>
        <v>192508.55300174022</v>
      </c>
      <c r="D10" s="145">
        <f>D5+D6-D7-D9</f>
        <v>210378.05851679886</v>
      </c>
      <c r="E10" s="136"/>
      <c r="F10" s="104"/>
    </row>
    <row r="12" ht="12.75">
      <c r="B12" s="75"/>
    </row>
  </sheetData>
  <sheetProtection/>
  <mergeCells count="2">
    <mergeCell ref="A2:D2"/>
    <mergeCell ref="A1:D1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1.625" style="0" customWidth="1"/>
    <col min="2" max="2" width="9.625" style="0" customWidth="1"/>
  </cols>
  <sheetData>
    <row r="1" spans="1:4" ht="37.5" customHeight="1">
      <c r="A1" s="204" t="s">
        <v>235</v>
      </c>
      <c r="B1" s="204"/>
      <c r="C1" s="204"/>
      <c r="D1" s="204"/>
    </row>
    <row r="2" spans="1:4" ht="11.25" customHeight="1">
      <c r="A2" s="203" t="s">
        <v>125</v>
      </c>
      <c r="B2" s="203"/>
      <c r="C2" s="203"/>
      <c r="D2" s="203"/>
    </row>
    <row r="3" spans="1:4" ht="14.25" customHeight="1">
      <c r="A3" s="42"/>
      <c r="B3" s="88">
        <v>2017</v>
      </c>
      <c r="C3" s="88">
        <v>2018</v>
      </c>
      <c r="D3" s="88">
        <v>2019</v>
      </c>
    </row>
    <row r="4" spans="1:3" ht="12.75">
      <c r="A4" s="43" t="s">
        <v>20</v>
      </c>
      <c r="B4" s="1"/>
      <c r="C4" s="104"/>
    </row>
    <row r="5" spans="1:6" ht="30.75">
      <c r="A5" s="35" t="s">
        <v>146</v>
      </c>
      <c r="B5" s="91">
        <f>'13.6'!B10</f>
        <v>178880.88970581556</v>
      </c>
      <c r="C5" s="137">
        <f>'[3]13.7'!C14</f>
        <v>192508.55300174022</v>
      </c>
      <c r="D5" s="166">
        <f>'[4]13.7'!D10</f>
        <v>210378.05851679886</v>
      </c>
      <c r="E5" s="104"/>
      <c r="F5" s="104"/>
    </row>
    <row r="6" spans="1:6" ht="12.75">
      <c r="A6" s="44" t="s">
        <v>17</v>
      </c>
      <c r="B6" s="140"/>
      <c r="C6" s="136"/>
      <c r="D6" s="167"/>
      <c r="E6" s="104"/>
      <c r="F6" s="104"/>
    </row>
    <row r="7" spans="1:6" ht="30.75">
      <c r="A7" s="35" t="s">
        <v>147</v>
      </c>
      <c r="B7" s="91">
        <v>63005.22176574949</v>
      </c>
      <c r="C7" s="137">
        <v>77229.26077434928</v>
      </c>
      <c r="D7" s="166">
        <v>80645.23349812327</v>
      </c>
      <c r="E7" s="104"/>
      <c r="F7" s="104"/>
    </row>
    <row r="8" spans="1:6" ht="30.75">
      <c r="A8" s="35" t="s">
        <v>148</v>
      </c>
      <c r="B8" s="91">
        <f>B10+B11</f>
        <v>25993.49007</v>
      </c>
      <c r="C8" s="91">
        <f>C10+C11</f>
        <v>27565.481700000004</v>
      </c>
      <c r="D8" s="166">
        <f>D10+D11</f>
        <v>29985.018800000013</v>
      </c>
      <c r="E8" s="104"/>
      <c r="F8" s="104"/>
    </row>
    <row r="9" spans="1:6" ht="12.75">
      <c r="A9" s="45" t="s">
        <v>9</v>
      </c>
      <c r="B9" s="140"/>
      <c r="C9" s="136"/>
      <c r="D9" s="167"/>
      <c r="E9" s="104"/>
      <c r="F9" s="104"/>
    </row>
    <row r="10" spans="1:6" ht="30.75">
      <c r="A10" s="31" t="s">
        <v>149</v>
      </c>
      <c r="B10" s="91">
        <f>'13.6'!B6</f>
        <v>24523.93</v>
      </c>
      <c r="C10" s="91">
        <f>'[3]13.7'!C7</f>
        <v>26087.311</v>
      </c>
      <c r="D10" s="166">
        <f>'[4]13.7'!D6</f>
        <v>28328.55530000001</v>
      </c>
      <c r="E10" s="104"/>
      <c r="F10" s="104"/>
    </row>
    <row r="11" spans="1:6" ht="30.75">
      <c r="A11" s="31" t="s">
        <v>150</v>
      </c>
      <c r="B11" s="91">
        <v>1469.56007</v>
      </c>
      <c r="C11" s="91">
        <v>1478.170700000001</v>
      </c>
      <c r="D11" s="91">
        <v>1656.4635000000005</v>
      </c>
      <c r="E11" s="104"/>
      <c r="F11" s="104"/>
    </row>
    <row r="12" spans="1:6" ht="30.75">
      <c r="A12" s="35" t="s">
        <v>151</v>
      </c>
      <c r="B12" s="91">
        <f>B14+B15</f>
        <v>561.05789</v>
      </c>
      <c r="C12" s="91">
        <f>C14+C15</f>
        <v>163.13535000000002</v>
      </c>
      <c r="D12" s="91">
        <f>D14+D15</f>
        <v>1153.4516999999998</v>
      </c>
      <c r="E12" s="104"/>
      <c r="F12" s="104"/>
    </row>
    <row r="13" spans="1:6" ht="12.75">
      <c r="A13" s="45" t="s">
        <v>21</v>
      </c>
      <c r="B13" s="140"/>
      <c r="C13" s="136"/>
      <c r="D13" s="167"/>
      <c r="E13" s="104"/>
      <c r="F13" s="104"/>
    </row>
    <row r="14" spans="1:6" ht="30.75">
      <c r="A14" s="31" t="s">
        <v>152</v>
      </c>
      <c r="B14" s="91">
        <f>'13.6'!B7</f>
        <v>457.619</v>
      </c>
      <c r="C14" s="138">
        <f>'[3]13.7'!C9</f>
        <v>50.825</v>
      </c>
      <c r="D14" s="91">
        <f>'[4]13.7'!D7</f>
        <v>1024.6055</v>
      </c>
      <c r="E14" s="104"/>
      <c r="F14" s="104"/>
    </row>
    <row r="15" spans="1:6" ht="30.75">
      <c r="A15" s="31" t="s">
        <v>153</v>
      </c>
      <c r="B15" s="91">
        <v>103.43889</v>
      </c>
      <c r="C15" s="91">
        <v>112.31035</v>
      </c>
      <c r="D15" s="91">
        <v>128.84619999999998</v>
      </c>
      <c r="E15" s="104"/>
      <c r="F15" s="104"/>
    </row>
    <row r="16" spans="1:6" ht="30.75" customHeight="1">
      <c r="A16" s="146" t="s">
        <v>154</v>
      </c>
      <c r="B16" s="145">
        <f>B5-B7-B8+B12</f>
        <v>90443.23576006606</v>
      </c>
      <c r="C16" s="145">
        <f>C5-C7-C8+C12</f>
        <v>87876.94587739093</v>
      </c>
      <c r="D16" s="145">
        <f>D5-D7-D8+D12</f>
        <v>100901.25791867558</v>
      </c>
      <c r="E16" s="104"/>
      <c r="F16" s="104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1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6.625" style="0" customWidth="1"/>
    <col min="2" max="2" width="9.875" style="0" customWidth="1"/>
    <col min="3" max="3" width="9.50390625" style="0" customWidth="1"/>
  </cols>
  <sheetData>
    <row r="1" spans="1:4" ht="37.5" customHeight="1">
      <c r="A1" s="193" t="s">
        <v>236</v>
      </c>
      <c r="B1" s="193"/>
      <c r="C1" s="193"/>
      <c r="D1" s="193"/>
    </row>
    <row r="2" spans="1:4" ht="12" customHeight="1">
      <c r="A2" s="203" t="s">
        <v>125</v>
      </c>
      <c r="B2" s="203"/>
      <c r="C2" s="203"/>
      <c r="D2" s="203"/>
    </row>
    <row r="3" spans="1:4" ht="12.75" customHeight="1">
      <c r="A3" s="3"/>
      <c r="B3" s="88">
        <v>2017</v>
      </c>
      <c r="C3" s="88">
        <v>2018</v>
      </c>
      <c r="D3" s="88">
        <v>2019</v>
      </c>
    </row>
    <row r="4" spans="1:2" ht="12.75">
      <c r="A4" s="46" t="s">
        <v>22</v>
      </c>
      <c r="B4" s="109"/>
    </row>
    <row r="5" spans="1:6" ht="30.75">
      <c r="A5" s="47" t="s">
        <v>155</v>
      </c>
      <c r="B5" s="91">
        <f>'13.7'!B16</f>
        <v>90443.23576006606</v>
      </c>
      <c r="C5" s="137">
        <f>'[3]13.8'!C24</f>
        <v>87876.94587739093</v>
      </c>
      <c r="D5" s="166">
        <f>'[4]13.8'!D16</f>
        <v>100901.25791867558</v>
      </c>
      <c r="E5" s="136"/>
      <c r="F5" s="104"/>
    </row>
    <row r="6" spans="1:6" ht="30.75">
      <c r="A6" s="35" t="s">
        <v>156</v>
      </c>
      <c r="B6" s="91">
        <v>77045.47055679825</v>
      </c>
      <c r="C6" s="137">
        <v>91695.70551482368</v>
      </c>
      <c r="D6" s="166">
        <v>96114.12522507942</v>
      </c>
      <c r="E6" s="136"/>
      <c r="F6" s="104"/>
    </row>
    <row r="7" spans="1:6" ht="30.75">
      <c r="A7" s="47" t="s">
        <v>157</v>
      </c>
      <c r="B7" s="91">
        <f>'13.7'!B8</f>
        <v>25993.49007</v>
      </c>
      <c r="C7" s="91">
        <f>'[3]13.8'!C10</f>
        <v>27565.481700000004</v>
      </c>
      <c r="D7" s="166">
        <f>'[4]13.8'!D8</f>
        <v>29985.018800000013</v>
      </c>
      <c r="E7" s="136"/>
      <c r="F7" s="104"/>
    </row>
    <row r="8" spans="1:6" ht="12.75">
      <c r="A8" s="48" t="s">
        <v>23</v>
      </c>
      <c r="B8" s="91">
        <f>'13.7'!B12</f>
        <v>561.05789</v>
      </c>
      <c r="C8" s="91">
        <f>'[3]13.8'!C17</f>
        <v>163.13535000000002</v>
      </c>
      <c r="D8" s="166">
        <f>'[4]13.8'!D12</f>
        <v>1153.4516999999998</v>
      </c>
      <c r="E8" s="136"/>
      <c r="F8" s="104"/>
    </row>
    <row r="9" spans="1:6" ht="30">
      <c r="A9" s="48" t="s">
        <v>158</v>
      </c>
      <c r="B9" s="91">
        <v>777.2936552295442</v>
      </c>
      <c r="C9" s="91">
        <v>1017.3679226782981</v>
      </c>
      <c r="D9" s="91">
        <v>1141.7151298503954</v>
      </c>
      <c r="E9" s="136"/>
      <c r="F9" s="104"/>
    </row>
    <row r="10" spans="1:6" ht="12.75">
      <c r="A10" s="44" t="s">
        <v>17</v>
      </c>
      <c r="B10" s="140"/>
      <c r="C10" s="136"/>
      <c r="D10" s="167"/>
      <c r="E10" s="136"/>
      <c r="F10" s="104"/>
    </row>
    <row r="11" spans="1:6" ht="30.75">
      <c r="A11" s="47" t="s">
        <v>159</v>
      </c>
      <c r="B11" s="91">
        <v>4620.651836743624</v>
      </c>
      <c r="C11" s="91">
        <v>6234.130138083871</v>
      </c>
      <c r="D11" s="91">
        <v>5647.793773576594</v>
      </c>
      <c r="E11" s="136"/>
      <c r="F11" s="104"/>
    </row>
    <row r="12" spans="1:6" ht="30.75">
      <c r="A12" s="147" t="s">
        <v>160</v>
      </c>
      <c r="B12" s="145">
        <f>B5+B6+B7-B8+B9-B11</f>
        <v>189077.78031535022</v>
      </c>
      <c r="C12" s="145">
        <f>C5+C6+C7-C8+C9-C11</f>
        <v>201758.23552680903</v>
      </c>
      <c r="D12" s="145">
        <f>D5+D6+D7-D8+D9-D11</f>
        <v>221340.87160002883</v>
      </c>
      <c r="E12" s="136"/>
      <c r="F12" s="104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8.50390625" style="0" customWidth="1"/>
    <col min="2" max="2" width="10.125" style="0" customWidth="1"/>
  </cols>
  <sheetData>
    <row r="1" spans="1:4" ht="36.75" customHeight="1">
      <c r="A1" s="193" t="s">
        <v>237</v>
      </c>
      <c r="B1" s="193"/>
      <c r="C1" s="193"/>
      <c r="D1" s="193"/>
    </row>
    <row r="2" spans="1:4" ht="11.25" customHeight="1">
      <c r="A2" s="203" t="s">
        <v>125</v>
      </c>
      <c r="B2" s="203"/>
      <c r="C2" s="203"/>
      <c r="D2" s="203"/>
    </row>
    <row r="3" spans="1:4" ht="15.75" customHeight="1">
      <c r="A3" s="3"/>
      <c r="B3" s="88">
        <v>2017</v>
      </c>
      <c r="C3" s="88">
        <v>2018</v>
      </c>
      <c r="D3" s="88">
        <v>2019</v>
      </c>
    </row>
    <row r="4" spans="1:2" ht="12.75">
      <c r="A4" s="49" t="s">
        <v>24</v>
      </c>
      <c r="B4" s="30"/>
    </row>
    <row r="5" spans="1:6" ht="30.75">
      <c r="A5" s="47" t="s">
        <v>160</v>
      </c>
      <c r="B5" s="91">
        <f>'13.8'!B12</f>
        <v>189077.78031535022</v>
      </c>
      <c r="C5" s="91">
        <f>'[3]13.9'!C17</f>
        <v>201758.23552680903</v>
      </c>
      <c r="D5" s="91">
        <f>'[4]13.9'!D12</f>
        <v>221340.87160002883</v>
      </c>
      <c r="E5" s="104"/>
      <c r="F5" s="104"/>
    </row>
    <row r="6" spans="1:6" ht="30.75">
      <c r="A6" s="47" t="s">
        <v>161</v>
      </c>
      <c r="B6" s="91">
        <v>22650.341409351306</v>
      </c>
      <c r="C6" s="91">
        <v>22471.28918147774</v>
      </c>
      <c r="D6" s="91">
        <v>24637.754954002896</v>
      </c>
      <c r="E6" s="104"/>
      <c r="F6" s="104"/>
    </row>
    <row r="7" spans="1:6" ht="12.75">
      <c r="A7" s="46" t="s">
        <v>25</v>
      </c>
      <c r="B7" s="140"/>
      <c r="C7" s="136"/>
      <c r="D7" s="167"/>
      <c r="E7" s="104"/>
      <c r="F7" s="104"/>
    </row>
    <row r="8" spans="1:6" ht="30.75">
      <c r="A8" s="47" t="s">
        <v>162</v>
      </c>
      <c r="B8" s="91">
        <v>2746.8071764620586</v>
      </c>
      <c r="C8" s="91">
        <v>2739.0504312670196</v>
      </c>
      <c r="D8" s="91">
        <v>3172.0270175252617</v>
      </c>
      <c r="E8" s="104"/>
      <c r="F8" s="104"/>
    </row>
    <row r="9" spans="1:6" ht="30.75">
      <c r="A9" s="147" t="s">
        <v>163</v>
      </c>
      <c r="B9" s="145">
        <f>B5+B6-B8</f>
        <v>208981.31454823946</v>
      </c>
      <c r="C9" s="145">
        <f>C5+C6-C8</f>
        <v>221490.47427701976</v>
      </c>
      <c r="D9" s="145">
        <f>D5+D6-D8</f>
        <v>242806.59953650646</v>
      </c>
      <c r="E9" s="104"/>
      <c r="F9" s="104"/>
    </row>
  </sheetData>
  <sheetProtection/>
  <mergeCells count="2">
    <mergeCell ref="A1:D1"/>
    <mergeCell ref="A2:D2"/>
  </mergeCells>
  <printOptions/>
  <pageMargins left="0.511811023622047" right="0.196850393700787" top="0.866141732283465" bottom="0.866141732283465" header="0.511811023622047" footer="0.511811023622047"/>
  <pageSetup blackAndWhite="1" cellComments="atEn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2019-09-24T13:46:12Z</cp:lastPrinted>
  <dcterms:created xsi:type="dcterms:W3CDTF">2007-12-26T10:52:40Z</dcterms:created>
  <dcterms:modified xsi:type="dcterms:W3CDTF">2021-12-10T08:50:52Z</dcterms:modified>
  <cp:category/>
  <cp:version/>
  <cp:contentType/>
  <cp:contentStatus/>
</cp:coreProperties>
</file>