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tables/table1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ota informativa\"/>
    </mc:Choice>
  </mc:AlternateContent>
  <xr:revisionPtr revIDLastSave="0" documentId="13_ncr:1_{DC3732CA-1CFB-4476-8002-0A0275CE8BAF}" xr6:coauthVersionLast="37" xr6:coauthVersionMax="37" xr10:uidLastSave="{00000000-0000-0000-0000-000000000000}"/>
  <bookViews>
    <workbookView xWindow="0" yWindow="0" windowWidth="15270" windowHeight="3870" tabRatio="857" xr2:uid="{00000000-000D-0000-FFFF-FFFF00000000}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17" r:id="rId6"/>
    <sheet name="Figura 7" sheetId="7" r:id="rId7"/>
    <sheet name="Figura 8" sheetId="8" r:id="rId8"/>
    <sheet name="Figura 9" sheetId="9" r:id="rId9"/>
    <sheet name="Figura 10" sheetId="10" r:id="rId10"/>
    <sheet name="Figura 11" sheetId="16" r:id="rId11"/>
    <sheet name="Figura 12" sheetId="12" r:id="rId12"/>
    <sheet name="Figura 13" sheetId="13" r:id="rId13"/>
    <sheet name="Figura 14" sheetId="14" r:id="rId14"/>
  </sheets>
  <calcPr calcId="1790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6" i="8" l="1"/>
  <c r="AD26" i="8"/>
  <c r="AD25" i="2"/>
  <c r="AC25" i="2" l="1"/>
  <c r="AB25" i="2" l="1"/>
  <c r="T25" i="2"/>
  <c r="AB26" i="8" l="1"/>
  <c r="AA26" i="8" l="1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AA25" i="2" l="1"/>
  <c r="Z25" i="2"/>
  <c r="Y25" i="2"/>
  <c r="X25" i="2"/>
  <c r="W25" i="2"/>
  <c r="V25" i="2"/>
  <c r="U25" i="2"/>
  <c r="S25" i="2"/>
  <c r="R25" i="2"/>
  <c r="Q25" i="2"/>
  <c r="P25" i="2"/>
  <c r="O25" i="2"/>
  <c r="N25" i="2"/>
  <c r="M26" i="8" l="1"/>
  <c r="L26" i="8"/>
  <c r="K26" i="8"/>
  <c r="J26" i="8"/>
  <c r="I26" i="8"/>
  <c r="H26" i="8"/>
  <c r="G26" i="8"/>
  <c r="F26" i="8"/>
  <c r="E26" i="8"/>
  <c r="D26" i="8"/>
  <c r="C26" i="8"/>
  <c r="B26" i="8"/>
  <c r="M25" i="2" l="1"/>
  <c r="L25" i="2"/>
  <c r="K25" i="2"/>
  <c r="J25" i="2"/>
  <c r="I25" i="2"/>
  <c r="H25" i="2"/>
  <c r="G25" i="2"/>
  <c r="F25" i="2"/>
  <c r="E25" i="2"/>
  <c r="D25" i="2"/>
  <c r="C25" i="2"/>
  <c r="B25" i="2"/>
</calcChain>
</file>

<file path=xl/sharedStrings.xml><?xml version="1.0" encoding="utf-8"?>
<sst xmlns="http://schemas.openxmlformats.org/spreadsheetml/2006/main" count="261" uniqueCount="109">
  <si>
    <t xml:space="preserve">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</si>
  <si>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</si>
  <si>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</si>
  <si>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</si>
  <si>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</si>
  <si>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</si>
  <si>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</si>
  <si>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</si>
  <si>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</si>
  <si>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</si>
  <si>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</si>
  <si>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</si>
  <si>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</si>
  <si>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</t>
  </si>
  <si>
    <t>II</t>
  </si>
  <si>
    <t>III</t>
  </si>
  <si>
    <t>IV</t>
  </si>
  <si>
    <t>V</t>
  </si>
  <si>
    <t xml:space="preserve">VI </t>
  </si>
  <si>
    <t>VII</t>
  </si>
  <si>
    <t xml:space="preserve">VIII </t>
  </si>
  <si>
    <t>IX</t>
  </si>
  <si>
    <t xml:space="preserve">X </t>
  </si>
  <si>
    <t>XI</t>
  </si>
  <si>
    <t>XII</t>
  </si>
  <si>
    <t>VI</t>
  </si>
  <si>
    <t>VIII</t>
  </si>
  <si>
    <t>X</t>
  </si>
  <si>
    <t>Moduri de transport</t>
  </si>
  <si>
    <t>Transport maritim</t>
  </si>
  <si>
    <t>Transport feroviar</t>
  </si>
  <si>
    <t>Transport rutier</t>
  </si>
  <si>
    <t>Transport aerian</t>
  </si>
  <si>
    <t xml:space="preserve">Ţările Uniunii Europene </t>
  </si>
  <si>
    <t xml:space="preserve">Ţările CSI </t>
  </si>
  <si>
    <t xml:space="preserve">Celelalte ţări ale lumii </t>
  </si>
  <si>
    <t>România</t>
  </si>
  <si>
    <t>Germania</t>
  </si>
  <si>
    <t>Turcia</t>
  </si>
  <si>
    <t>Federaţia Rusă</t>
  </si>
  <si>
    <t>Italia</t>
  </si>
  <si>
    <t>Polonia</t>
  </si>
  <si>
    <t>Ucraina</t>
  </si>
  <si>
    <t>Republica Cehă</t>
  </si>
  <si>
    <t>Belarus</t>
  </si>
  <si>
    <t>Ungaria</t>
  </si>
  <si>
    <t>Elveţia</t>
  </si>
  <si>
    <t>Spania</t>
  </si>
  <si>
    <t>Bulgaria</t>
  </si>
  <si>
    <t>Olanda</t>
  </si>
  <si>
    <t>Franţa</t>
  </si>
  <si>
    <t xml:space="preserve">Regatul Unit </t>
  </si>
  <si>
    <t>%</t>
  </si>
  <si>
    <t>Produse alimentare și animale vii</t>
  </si>
  <si>
    <t>Băuturi și tutun</t>
  </si>
  <si>
    <t>Materiale brute necomestibile</t>
  </si>
  <si>
    <t>Combustibili minerali</t>
  </si>
  <si>
    <t xml:space="preserve">Uleiuri și grăsimi </t>
  </si>
  <si>
    <t>Produse chimice</t>
  </si>
  <si>
    <t xml:space="preserve">Mărfuri manufacturate </t>
  </si>
  <si>
    <t>Mașini și echipamente pentru transport</t>
  </si>
  <si>
    <t>Articole manufacturate diverse</t>
  </si>
  <si>
    <t>Expedieri poştale</t>
  </si>
  <si>
    <t>Instalaţii fixe de transport</t>
  </si>
  <si>
    <t>Autopropulsie</t>
  </si>
  <si>
    <t>Ţările Uniunii Europene - total</t>
  </si>
  <si>
    <t>Ţările CSI - total</t>
  </si>
  <si>
    <t>Celelalte ţări ale lumii - total</t>
  </si>
  <si>
    <t>Uleiuri și grăsimi</t>
  </si>
  <si>
    <t xml:space="preserve">Produse chimice </t>
  </si>
  <si>
    <t>China</t>
  </si>
  <si>
    <t>Austria</t>
  </si>
  <si>
    <t>S.U.A.</t>
  </si>
  <si>
    <t>Perioada</t>
  </si>
  <si>
    <t>Export</t>
  </si>
  <si>
    <t>Import</t>
  </si>
  <si>
    <t>Balanţa Comercială</t>
  </si>
  <si>
    <t>În % faţă de luna precedentă</t>
  </si>
  <si>
    <t>În % faţă de luna corespunzătoare din anul precedent</t>
  </si>
  <si>
    <t>Ianuarie - mai 2021</t>
  </si>
  <si>
    <t>Ianuarie - mai 2020</t>
  </si>
  <si>
    <t>Ianuarie - mai 2019</t>
  </si>
  <si>
    <t>Ianuarie - mai 2018</t>
  </si>
  <si>
    <t>Ianuarie - mai 2017</t>
  </si>
  <si>
    <t>Ianuarie - mai 2016</t>
  </si>
  <si>
    <t xml:space="preserve"> Ianuarie - mai 2016</t>
  </si>
  <si>
    <t xml:space="preserve"> Ianuarie - mai 2019</t>
  </si>
  <si>
    <t>Portugalia</t>
  </si>
  <si>
    <t>Grecia</t>
  </si>
  <si>
    <t>Ianuarie - mai     2016</t>
  </si>
  <si>
    <t>Ianuarie - mai     2017</t>
  </si>
  <si>
    <t>Ianuarie - mai     2018</t>
  </si>
  <si>
    <t>Ianuarie - mai     2019</t>
  </si>
  <si>
    <t>Ianuarie - mai     2020</t>
  </si>
  <si>
    <t>Ianuarie - mai     2021</t>
  </si>
  <si>
    <r>
      <t xml:space="preserve">                                          Figura 1. </t>
    </r>
    <r>
      <rPr>
        <b/>
        <i/>
        <sz val="9"/>
        <color theme="1"/>
        <rFont val="Arial"/>
        <family val="2"/>
        <charset val="204"/>
      </rPr>
      <t>Evoluţia lunară a exporturilor de mărfuri,  în anii 2016-2021 (milioane dolari SUA)</t>
    </r>
  </si>
  <si>
    <r>
      <rPr>
        <b/>
        <sz val="9"/>
        <color indexed="8"/>
        <rFont val="Arial"/>
        <family val="2"/>
        <charset val="204"/>
      </rPr>
      <t>Figura 14.</t>
    </r>
    <r>
      <rPr>
        <b/>
        <i/>
        <sz val="9"/>
        <color indexed="8"/>
        <rFont val="Arial"/>
        <family val="2"/>
        <charset val="204"/>
      </rPr>
      <t xml:space="preserve"> Tendinţele comerţului internaţional cu mărfuri, în ianuarie-mai 2016-2021 (milioane dolari SUA)</t>
    </r>
  </si>
  <si>
    <r>
      <t xml:space="preserve">Figura 13. </t>
    </r>
    <r>
      <rPr>
        <b/>
        <i/>
        <sz val="9"/>
        <color indexed="8"/>
        <rFont val="Arial"/>
        <family val="2"/>
        <charset val="204"/>
      </rPr>
      <t>Evoluţia lunară a balanţei comerciale, în anii 2016-2021 (milioane dolari SUA)</t>
    </r>
  </si>
  <si>
    <r>
      <t xml:space="preserve">Figura 12. </t>
    </r>
    <r>
      <rPr>
        <b/>
        <i/>
        <sz val="9"/>
        <color indexed="8"/>
        <rFont val="Arial"/>
        <family val="2"/>
        <charset val="204"/>
      </rPr>
      <t>Structura importurilor, pe secțiuni de mărfuri (%)</t>
    </r>
  </si>
  <si>
    <r>
      <t xml:space="preserve">Figura 11. </t>
    </r>
    <r>
      <rPr>
        <b/>
        <i/>
        <sz val="9"/>
        <color indexed="8"/>
        <rFont val="Arial"/>
        <family val="2"/>
        <charset val="204"/>
      </rPr>
      <t>Structura importurilor, în ianuarie-mai 2016-2021, pe principalele ţări de origine a mărfurilor (%)</t>
    </r>
  </si>
  <si>
    <r>
      <t xml:space="preserve">    Figura 10. </t>
    </r>
    <r>
      <rPr>
        <b/>
        <i/>
        <sz val="9"/>
        <color indexed="8"/>
        <rFont val="Arial"/>
        <family val="2"/>
        <charset val="204"/>
      </rPr>
      <t>Structura importurilor de mărfuri, în ianuarie-mai 2016-2021, pe grupe de ţări (%)</t>
    </r>
  </si>
  <si>
    <r>
      <t xml:space="preserve">Figura 9. </t>
    </r>
    <r>
      <rPr>
        <b/>
        <i/>
        <sz val="9"/>
        <color indexed="8"/>
        <rFont val="Arial"/>
        <family val="2"/>
        <charset val="204"/>
      </rPr>
      <t>Structura importurilor de mărfuri, în ianuarie-mai 2016-2021, după modul de transport (%)</t>
    </r>
  </si>
  <si>
    <r>
      <t xml:space="preserve">Figura 8. </t>
    </r>
    <r>
      <rPr>
        <b/>
        <i/>
        <sz val="9"/>
        <color indexed="8"/>
        <rFont val="Arial"/>
        <family val="2"/>
        <charset val="204"/>
      </rPr>
      <t>Evoluţia lunară a indicilor valorici ai importurilor de mărfuri, în anii 2019-2021 (%)</t>
    </r>
  </si>
  <si>
    <r>
      <rPr>
        <b/>
        <sz val="9"/>
        <color indexed="8"/>
        <rFont val="Arial"/>
        <family val="2"/>
        <charset val="204"/>
      </rPr>
      <t>Figura 7.</t>
    </r>
    <r>
      <rPr>
        <b/>
        <i/>
        <sz val="9"/>
        <color indexed="8"/>
        <rFont val="Arial"/>
        <family val="2"/>
        <charset val="204"/>
      </rPr>
      <t xml:space="preserve"> Evoluţia lunară a importurilor de mărfuri, în anii 2016-2021 (milioane dolari SUA)</t>
    </r>
  </si>
  <si>
    <r>
      <rPr>
        <b/>
        <sz val="9"/>
        <color indexed="8"/>
        <rFont val="Arial"/>
        <family val="2"/>
        <charset val="204"/>
      </rPr>
      <t>Figura 6.</t>
    </r>
    <r>
      <rPr>
        <b/>
        <i/>
        <sz val="9"/>
        <color indexed="8"/>
        <rFont val="Arial"/>
        <family val="2"/>
        <charset val="204"/>
      </rPr>
      <t xml:space="preserve"> Structura exporturilor, pe secțiuni de mărfuri (%)</t>
    </r>
  </si>
  <si>
    <r>
      <rPr>
        <b/>
        <sz val="9"/>
        <color indexed="8"/>
        <rFont val="Arial"/>
        <family val="2"/>
        <charset val="204"/>
      </rPr>
      <t>Figura 5.</t>
    </r>
    <r>
      <rPr>
        <b/>
        <i/>
        <sz val="9"/>
        <color indexed="8"/>
        <rFont val="Arial"/>
        <family val="2"/>
        <charset val="204"/>
      </rPr>
      <t xml:space="preserve"> Structura exporturilor, în ianuarie-mai 2016-2021, pe principalele ţări de destinaţie a mărfurilor (%)</t>
    </r>
  </si>
  <si>
    <r>
      <rPr>
        <b/>
        <sz val="9"/>
        <color indexed="8"/>
        <rFont val="Arial"/>
        <family val="2"/>
        <charset val="204"/>
      </rPr>
      <t>Figura 4.</t>
    </r>
    <r>
      <rPr>
        <b/>
        <i/>
        <sz val="9"/>
        <color indexed="8"/>
        <rFont val="Arial"/>
        <family val="2"/>
        <charset val="204"/>
      </rPr>
      <t xml:space="preserve"> Structura exporturilor de mărfuri, în ianuarie-mai 2016-2021, pe grupe de ţări (%)</t>
    </r>
  </si>
  <si>
    <r>
      <rPr>
        <b/>
        <sz val="9"/>
        <color indexed="8"/>
        <rFont val="Arial"/>
        <family val="2"/>
        <charset val="204"/>
      </rPr>
      <t>Figura 3.</t>
    </r>
    <r>
      <rPr>
        <b/>
        <i/>
        <sz val="9"/>
        <color indexed="8"/>
        <rFont val="Arial"/>
        <family val="2"/>
        <charset val="204"/>
      </rPr>
      <t xml:space="preserve"> Structura exporturilor de mărfuri, în ianuarie-mai 2016-2021, după modul de transport (%)</t>
    </r>
  </si>
  <si>
    <r>
      <t xml:space="preserve">Figura 2. </t>
    </r>
    <r>
      <rPr>
        <b/>
        <i/>
        <sz val="9"/>
        <color indexed="8"/>
        <rFont val="Arial"/>
        <family val="2"/>
        <charset val="204"/>
      </rPr>
      <t>Evoluţia lunară a indicilor valorici ai exporturilor de mărfuri,  în anii 2019-2021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</si>
</sst>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38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 Unicode MS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Border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Alignment="1" applyProtection="1"/>
    <xf numFmtId="0" fontId="5" fillId="0" borderId="0" xfId="0" applyFont="1" applyBorder="1" applyAlignment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center" vertical="justify"/>
    </xf>
    <xf numFmtId="164" fontId="5" fillId="0" borderId="0" xfId="0" applyNumberFormat="1" applyFont="1" applyFill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0" borderId="3" xfId="0" applyNumberFormat="1" applyFont="1" applyFill="1" applyBorder="1" applyAlignment="1" applyProtection="1">
      <alignment horizontal="center"/>
    </xf>
    <xf numFmtId="165" fontId="5" fillId="0" borderId="4" xfId="0" applyNumberFormat="1" applyFont="1" applyFill="1" applyBorder="1" applyAlignment="1" applyProtection="1">
      <alignment horizontal="center"/>
    </xf>
    <xf numFmtId="165" fontId="5" fillId="0" borderId="6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left" wrapText="1" indent="1"/>
    </xf>
    <xf numFmtId="0" fontId="7" fillId="0" borderId="5" xfId="0" applyNumberFormat="1" applyFont="1" applyFill="1" applyBorder="1" applyAlignment="1" applyProtection="1">
      <alignment horizontal="left" wrapText="1" indent="1"/>
    </xf>
    <xf numFmtId="165" fontId="5" fillId="0" borderId="2" xfId="0" applyNumberFormat="1" applyFont="1" applyFill="1" applyBorder="1" applyAlignment="1" applyProtection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 applyProtection="1">
      <alignment horizontal="left" wrapText="1" indent="1"/>
    </xf>
    <xf numFmtId="0" fontId="7" fillId="0" borderId="13" xfId="0" applyNumberFormat="1" applyFont="1" applyFill="1" applyBorder="1" applyAlignment="1" applyProtection="1">
      <alignment horizontal="left" wrapText="1" indent="1"/>
    </xf>
    <xf numFmtId="0" fontId="7" fillId="0" borderId="8" xfId="0" applyNumberFormat="1" applyFont="1" applyFill="1" applyBorder="1" applyAlignment="1" applyProtection="1">
      <alignment horizontal="left" wrapText="1" indent="1"/>
    </xf>
    <xf numFmtId="165" fontId="5" fillId="0" borderId="9" xfId="0" applyNumberFormat="1" applyFont="1" applyFill="1" applyBorder="1" applyAlignment="1" applyProtection="1">
      <alignment horizontal="center"/>
    </xf>
    <xf numFmtId="0" fontId="7" fillId="0" borderId="12" xfId="0" applyFont="1" applyBorder="1" applyAlignment="1">
      <alignment horizontal="left" wrapText="1" indent="1"/>
    </xf>
    <xf numFmtId="0" fontId="7" fillId="0" borderId="8" xfId="0" applyFont="1" applyBorder="1" applyAlignment="1">
      <alignment horizontal="left" wrapText="1" indent="1"/>
    </xf>
    <xf numFmtId="165" fontId="5" fillId="0" borderId="4" xfId="0" applyNumberFormat="1" applyFont="1" applyBorder="1" applyAlignment="1">
      <alignment horizontal="center"/>
    </xf>
    <xf numFmtId="165" fontId="5" fillId="0" borderId="11" xfId="0" applyNumberFormat="1" applyFont="1" applyFill="1" applyBorder="1" applyAlignment="1" applyProtection="1">
      <alignment horizontal="center"/>
    </xf>
    <xf numFmtId="0" fontId="7" fillId="0" borderId="5" xfId="0" applyFont="1" applyBorder="1" applyAlignment="1">
      <alignment horizontal="left" wrapText="1" inden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38" fontId="5" fillId="0" borderId="12" xfId="0" applyNumberFormat="1" applyFont="1" applyFill="1" applyBorder="1" applyAlignment="1" applyProtection="1">
      <alignment horizontal="left" wrapText="1" indent="1"/>
    </xf>
    <xf numFmtId="38" fontId="5" fillId="0" borderId="13" xfId="0" applyNumberFormat="1" applyFont="1" applyFill="1" applyBorder="1" applyAlignment="1" applyProtection="1">
      <alignment horizontal="left" wrapText="1" indent="1"/>
    </xf>
    <xf numFmtId="38" fontId="5" fillId="0" borderId="8" xfId="0" applyNumberFormat="1" applyFont="1" applyFill="1" applyBorder="1" applyAlignment="1" applyProtection="1">
      <alignment horizontal="left" wrapText="1" inden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/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4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3" xfId="0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4" fillId="0" borderId="6" xfId="0" applyFont="1" applyBorder="1" applyAlignment="1">
      <alignment horizontal="left" indent="1"/>
    </xf>
    <xf numFmtId="165" fontId="5" fillId="0" borderId="10" xfId="0" applyNumberFormat="1" applyFont="1" applyFill="1" applyBorder="1" applyAlignment="1" applyProtection="1">
      <alignment horizontal="center"/>
    </xf>
    <xf numFmtId="2" fontId="4" fillId="0" borderId="4" xfId="0" applyNumberFormat="1" applyFont="1" applyBorder="1" applyAlignment="1">
      <alignment horizontal="left" indent="1"/>
    </xf>
    <xf numFmtId="2" fontId="4" fillId="0" borderId="5" xfId="0" applyNumberFormat="1" applyFont="1" applyBorder="1" applyAlignment="1">
      <alignment horizontal="left" indent="1"/>
    </xf>
    <xf numFmtId="2" fontId="4" fillId="0" borderId="6" xfId="0" applyNumberFormat="1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165" fontId="2" fillId="0" borderId="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165" fontId="5" fillId="0" borderId="0" xfId="0" applyNumberFormat="1" applyFont="1" applyFill="1" applyBorder="1" applyAlignment="1" applyProtection="1">
      <alignment horizontal="center" wrapText="1"/>
    </xf>
    <xf numFmtId="164" fontId="5" fillId="0" borderId="3" xfId="0" applyNumberFormat="1" applyFont="1" applyFill="1" applyBorder="1" applyAlignment="1" applyProtection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Fill="1" applyAlignment="1" applyProtection="1">
      <alignment horizontal="center"/>
    </xf>
    <xf numFmtId="165" fontId="5" fillId="0" borderId="5" xfId="0" applyNumberFormat="1" applyFont="1" applyFill="1" applyBorder="1" applyAlignment="1" applyProtection="1">
      <alignment horizontal="center"/>
    </xf>
    <xf numFmtId="165" fontId="5" fillId="0" borderId="12" xfId="0" applyNumberFormat="1" applyFont="1" applyFill="1" applyBorder="1" applyAlignment="1" applyProtection="1">
      <alignment horizontal="center"/>
    </xf>
    <xf numFmtId="165" fontId="5" fillId="0" borderId="13" xfId="0" applyNumberFormat="1" applyFont="1" applyFill="1" applyBorder="1" applyAlignment="1" applyProtection="1">
      <alignment horizontal="center"/>
    </xf>
    <xf numFmtId="165" fontId="5" fillId="0" borderId="8" xfId="0" applyNumberFormat="1" applyFont="1" applyFill="1" applyBorder="1" applyAlignment="1" applyProtection="1">
      <alignment horizontal="center"/>
    </xf>
    <xf numFmtId="38" fontId="5" fillId="0" borderId="0" xfId="0" applyNumberFormat="1" applyFont="1" applyFill="1" applyBorder="1" applyAlignment="1" applyProtection="1">
      <alignment horizontal="left" vertical="top" wrapText="1"/>
    </xf>
    <xf numFmtId="165" fontId="5" fillId="0" borderId="0" xfId="0" applyNumberFormat="1" applyFont="1" applyFill="1" applyAlignment="1" applyProtection="1">
      <alignment horizontal="center" vertical="top"/>
    </xf>
    <xf numFmtId="165" fontId="5" fillId="0" borderId="0" xfId="0" applyNumberFormat="1" applyFont="1" applyFill="1" applyBorder="1" applyAlignment="1" applyProtection="1">
      <alignment horizontal="center" vertical="top"/>
    </xf>
    <xf numFmtId="165" fontId="5" fillId="0" borderId="3" xfId="0" applyNumberFormat="1" applyFont="1" applyFill="1" applyBorder="1" applyAlignment="1" applyProtection="1">
      <alignment horizontal="center" vertical="top"/>
    </xf>
    <xf numFmtId="165" fontId="5" fillId="0" borderId="4" xfId="0" applyNumberFormat="1" applyFont="1" applyFill="1" applyBorder="1" applyAlignment="1" applyProtection="1">
      <alignment horizontal="center" vertical="top"/>
    </xf>
    <xf numFmtId="165" fontId="5" fillId="0" borderId="5" xfId="0" applyNumberFormat="1" applyFont="1" applyFill="1" applyBorder="1" applyAlignment="1" applyProtection="1">
      <alignment horizontal="center" vertical="top"/>
    </xf>
    <xf numFmtId="165" fontId="5" fillId="0" borderId="6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 wrapText="1"/>
    </xf>
    <xf numFmtId="38" fontId="5" fillId="0" borderId="3" xfId="0" applyNumberFormat="1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8" fontId="5" fillId="0" borderId="4" xfId="0" applyNumberFormat="1" applyFont="1" applyFill="1" applyBorder="1" applyAlignment="1" applyProtection="1">
      <alignment horizontal="left" vertical="top" wrapText="1"/>
    </xf>
    <xf numFmtId="38" fontId="5" fillId="0" borderId="5" xfId="0" applyNumberFormat="1" applyFont="1" applyFill="1" applyBorder="1" applyAlignment="1" applyProtection="1">
      <alignment horizontal="left" vertical="top" wrapText="1"/>
    </xf>
    <xf numFmtId="38" fontId="5" fillId="0" borderId="5" xfId="0" applyNumberFormat="1" applyFont="1" applyFill="1" applyBorder="1" applyAlignment="1" applyProtection="1">
      <alignment horizontal="left" wrapText="1"/>
    </xf>
    <xf numFmtId="0" fontId="5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/>
  </cellXfs>
  <cellStyles count="2">
    <cellStyle name="Normal" xfId="0" builtinId="0"/>
    <cellStyle name="Normal 2" xfId="1" xr:uid="{00000000-0005-0000-0000-000000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1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1834308329E-2"/>
          <c:y val="8.2707060720548939E-2"/>
          <c:w val="0.93883343365230676"/>
          <c:h val="0.7093322975883620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'Figura 1'!$B$19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1'!$B$20:$B$25</c:f>
              <c:numCache>
                <c:formatCode>#\ ##0,0</c:formatCode>
                <c:ptCount val="6"/>
                <c:pt idx="0">
                  <c:v>116.8</c:v>
                </c:pt>
                <c:pt idx="1">
                  <c:v>139.5</c:v>
                </c:pt>
                <c:pt idx="2">
                  <c:v>220.3</c:v>
                </c:pt>
                <c:pt idx="3">
                  <c:v>234.3</c:v>
                </c:pt>
                <c:pt idx="4">
                  <c:v>219.5</c:v>
                </c:pt>
                <c:pt idx="5">
                  <c:v>198.4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0-4AA7-9226-374D1498C729}"/>
            </c:ext>
          </c:extLst>
        </c:ser>
        <c:ser>
          <c:idx val="3"/>
          <c:order val="1"/>
          <c:tx>
            <c:strRef>
              <c:f>'Figura 1'!$C$19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1'!$C$20:$C$25</c:f>
              <c:numCache>
                <c:formatCode>#\ ##0,0</c:formatCode>
                <c:ptCount val="6"/>
                <c:pt idx="0">
                  <c:v>138.5</c:v>
                </c:pt>
                <c:pt idx="1">
                  <c:v>176.6</c:v>
                </c:pt>
                <c:pt idx="2">
                  <c:v>215.5</c:v>
                </c:pt>
                <c:pt idx="3">
                  <c:v>241.4</c:v>
                </c:pt>
                <c:pt idx="4">
                  <c:v>245.3</c:v>
                </c:pt>
                <c:pt idx="5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20-4AA7-9226-374D1498C729}"/>
            </c:ext>
          </c:extLst>
        </c:ser>
        <c:ser>
          <c:idx val="4"/>
          <c:order val="2"/>
          <c:tx>
            <c:strRef>
              <c:f>'Figura 1'!$D$19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1'!$D$20:$D$25</c:f>
              <c:numCache>
                <c:formatCode>#\ ##0,0</c:formatCode>
                <c:ptCount val="6"/>
                <c:pt idx="0">
                  <c:v>161.30000000000001</c:v>
                </c:pt>
                <c:pt idx="1">
                  <c:v>212.1</c:v>
                </c:pt>
                <c:pt idx="2">
                  <c:v>242.1</c:v>
                </c:pt>
                <c:pt idx="3">
                  <c:v>257.2</c:v>
                </c:pt>
                <c:pt idx="4">
                  <c:v>210.2</c:v>
                </c:pt>
                <c:pt idx="5">
                  <c:v>259.2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20-4AA7-9226-374D1498C729}"/>
            </c:ext>
          </c:extLst>
        </c:ser>
        <c:ser>
          <c:idx val="5"/>
          <c:order val="3"/>
          <c:tx>
            <c:strRef>
              <c:f>'Figura 1'!$E$19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1'!$E$20:$E$25</c:f>
              <c:numCache>
                <c:formatCode>#\ ##0,0</c:formatCode>
                <c:ptCount val="6"/>
                <c:pt idx="0">
                  <c:v>178.5</c:v>
                </c:pt>
                <c:pt idx="1">
                  <c:v>154.19999999999999</c:v>
                </c:pt>
                <c:pt idx="2">
                  <c:v>199.7</c:v>
                </c:pt>
                <c:pt idx="3">
                  <c:v>215.6</c:v>
                </c:pt>
                <c:pt idx="4">
                  <c:v>149.80000000000001</c:v>
                </c:pt>
                <c:pt idx="5">
                  <c:v>218.3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20-4AA7-9226-374D1498C729}"/>
            </c:ext>
          </c:extLst>
        </c:ser>
        <c:ser>
          <c:idx val="6"/>
          <c:order val="4"/>
          <c:tx>
            <c:strRef>
              <c:f>'Figura 1'!$F$19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1'!$F$20:$F$25</c:f>
              <c:numCache>
                <c:formatCode>#\ ##0,0</c:formatCode>
                <c:ptCount val="6"/>
                <c:pt idx="0">
                  <c:v>153</c:v>
                </c:pt>
                <c:pt idx="1">
                  <c:v>174.7</c:v>
                </c:pt>
                <c:pt idx="2">
                  <c:v>223</c:v>
                </c:pt>
                <c:pt idx="3">
                  <c:v>210.5</c:v>
                </c:pt>
                <c:pt idx="4">
                  <c:v>155.69999999999999</c:v>
                </c:pt>
                <c:pt idx="5">
                  <c:v>201.7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20-4AA7-9226-374D1498C729}"/>
            </c:ext>
          </c:extLst>
        </c:ser>
        <c:ser>
          <c:idx val="7"/>
          <c:order val="5"/>
          <c:tx>
            <c:strRef>
              <c:f>'Figura 1'!$G$19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1'!$G$20:$G$25</c:f>
              <c:numCache>
                <c:formatCode>#\ ##0,0</c:formatCode>
                <c:ptCount val="6"/>
                <c:pt idx="0">
                  <c:v>157.4</c:v>
                </c:pt>
                <c:pt idx="1">
                  <c:v>171.1</c:v>
                </c:pt>
                <c:pt idx="2">
                  <c:v>214.1</c:v>
                </c:pt>
                <c:pt idx="3">
                  <c:v>202.2</c:v>
                </c:pt>
                <c:pt idx="4">
                  <c:v>189.6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20-4AA7-9226-374D1498C729}"/>
            </c:ext>
          </c:extLst>
        </c:ser>
        <c:ser>
          <c:idx val="8"/>
          <c:order val="6"/>
          <c:tx>
            <c:strRef>
              <c:f>'Figura 1'!$H$19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1'!$H$20:$H$25</c:f>
              <c:numCache>
                <c:formatCode>#\ ##0,0</c:formatCode>
                <c:ptCount val="6"/>
                <c:pt idx="0">
                  <c:v>165.6</c:v>
                </c:pt>
                <c:pt idx="1">
                  <c:v>191.6</c:v>
                </c:pt>
                <c:pt idx="2">
                  <c:v>218.8</c:v>
                </c:pt>
                <c:pt idx="3">
                  <c:v>220.2</c:v>
                </c:pt>
                <c:pt idx="4">
                  <c:v>191.1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20-4AA7-9226-374D1498C729}"/>
            </c:ext>
          </c:extLst>
        </c:ser>
        <c:ser>
          <c:idx val="9"/>
          <c:order val="7"/>
          <c:tx>
            <c:strRef>
              <c:f>'Figura 1'!$I$19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1'!$I$20:$I$25</c:f>
              <c:numCache>
                <c:formatCode>#\ ##0,0</c:formatCode>
                <c:ptCount val="6"/>
                <c:pt idx="0">
                  <c:v>168</c:v>
                </c:pt>
                <c:pt idx="1">
                  <c:v>207.9</c:v>
                </c:pt>
                <c:pt idx="2">
                  <c:v>218.6</c:v>
                </c:pt>
                <c:pt idx="3">
                  <c:v>205.8</c:v>
                </c:pt>
                <c:pt idx="4">
                  <c:v>163.9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20-4AA7-9226-374D1498C729}"/>
            </c:ext>
          </c:extLst>
        </c:ser>
        <c:ser>
          <c:idx val="10"/>
          <c:order val="8"/>
          <c:tx>
            <c:strRef>
              <c:f>'Figura 1'!$J$19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1'!$J$20:$J$25</c:f>
              <c:numCache>
                <c:formatCode>#\ ##0,0</c:formatCode>
                <c:ptCount val="6"/>
                <c:pt idx="0">
                  <c:v>193.6</c:v>
                </c:pt>
                <c:pt idx="1">
                  <c:v>223.9</c:v>
                </c:pt>
                <c:pt idx="2">
                  <c:v>207.3</c:v>
                </c:pt>
                <c:pt idx="3">
                  <c:v>238.8</c:v>
                </c:pt>
                <c:pt idx="4">
                  <c:v>212.3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20-4AA7-9226-374D1498C729}"/>
            </c:ext>
          </c:extLst>
        </c:ser>
        <c:ser>
          <c:idx val="11"/>
          <c:order val="9"/>
          <c:tx>
            <c:strRef>
              <c:f>'Figura 1'!$K$19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1'!$K$20:$K$25</c:f>
              <c:numCache>
                <c:formatCode>#\ ##0,0</c:formatCode>
                <c:ptCount val="6"/>
                <c:pt idx="0">
                  <c:v>200.8</c:v>
                </c:pt>
                <c:pt idx="1">
                  <c:v>268.2</c:v>
                </c:pt>
                <c:pt idx="2">
                  <c:v>259</c:v>
                </c:pt>
                <c:pt idx="3">
                  <c:v>268.3</c:v>
                </c:pt>
                <c:pt idx="4">
                  <c:v>249.4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20-4AA7-9226-374D1498C729}"/>
            </c:ext>
          </c:extLst>
        </c:ser>
        <c:ser>
          <c:idx val="12"/>
          <c:order val="10"/>
          <c:tx>
            <c:strRef>
              <c:f>'Figura 1'!$L$19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1'!$L$20:$L$25</c:f>
              <c:numCache>
                <c:formatCode>#\ ##0,0</c:formatCode>
                <c:ptCount val="6"/>
                <c:pt idx="0">
                  <c:v>217.6</c:v>
                </c:pt>
                <c:pt idx="1">
                  <c:v>272.10000000000002</c:v>
                </c:pt>
                <c:pt idx="2">
                  <c:v>268.89999999999998</c:v>
                </c:pt>
                <c:pt idx="3">
                  <c:v>266.60000000000002</c:v>
                </c:pt>
                <c:pt idx="4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D-4C93-A5CD-CF40960FE55F}"/>
            </c:ext>
          </c:extLst>
        </c:ser>
        <c:ser>
          <c:idx val="0"/>
          <c:order val="11"/>
          <c:tx>
            <c:strRef>
              <c:f>'Figura 1'!$M$19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1'!$M$20:$M$25</c:f>
              <c:numCache>
                <c:formatCode>#\ ##0,0</c:formatCode>
                <c:ptCount val="6"/>
                <c:pt idx="0">
                  <c:v>193.5</c:v>
                </c:pt>
                <c:pt idx="1">
                  <c:v>233.1</c:v>
                </c:pt>
                <c:pt idx="2">
                  <c:v>218.8</c:v>
                </c:pt>
                <c:pt idx="3">
                  <c:v>218.3</c:v>
                </c:pt>
                <c:pt idx="4">
                  <c:v>218.3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3D-4C93-A5CD-CF40960FE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2488144"/>
        <c:axId val="182488704"/>
      </c:barChart>
      <c:catAx>
        <c:axId val="18248814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488704"/>
        <c:crosses val="autoZero"/>
        <c:auto val="0"/>
        <c:lblAlgn val="ctr"/>
        <c:lblOffset val="100"/>
        <c:tickLblSkip val="1"/>
        <c:noMultiLvlLbl val="0"/>
      </c:catAx>
      <c:valAx>
        <c:axId val="182488704"/>
        <c:scaling>
          <c:orientation val="minMax"/>
          <c:max val="280"/>
          <c:min val="1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488144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1116886173981615"/>
          <c:w val="1"/>
          <c:h val="8.876287325070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094500396752733"/>
          <c:y val="3.3573141486810551E-2"/>
          <c:w val="0.79711239634868647"/>
          <c:h val="0.705710133231892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9'!$B$22</c:f>
              <c:strCache>
                <c:ptCount val="1"/>
                <c:pt idx="0">
                  <c:v>Ianuarie - mai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9'!$A$23:$A$29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9'!$B$23:$B$29</c:f>
              <c:numCache>
                <c:formatCode>#\ ##0,0</c:formatCode>
                <c:ptCount val="7"/>
                <c:pt idx="0">
                  <c:v>2.1</c:v>
                </c:pt>
                <c:pt idx="1">
                  <c:v>4.5</c:v>
                </c:pt>
                <c:pt idx="2">
                  <c:v>86.4</c:v>
                </c:pt>
                <c:pt idx="3">
                  <c:v>2.4</c:v>
                </c:pt>
                <c:pt idx="4">
                  <c:v>0.2</c:v>
                </c:pt>
                <c:pt idx="5">
                  <c:v>3.9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4-4901-8F26-F774DF753091}"/>
            </c:ext>
          </c:extLst>
        </c:ser>
        <c:ser>
          <c:idx val="1"/>
          <c:order val="1"/>
          <c:tx>
            <c:strRef>
              <c:f>'Figura 9'!$C$22</c:f>
              <c:strCache>
                <c:ptCount val="1"/>
                <c:pt idx="0">
                  <c:v>Ianuarie - mai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9'!$A$23:$A$29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9'!$C$23:$C$29</c:f>
              <c:numCache>
                <c:formatCode>#\ ##0,0</c:formatCode>
                <c:ptCount val="7"/>
                <c:pt idx="0">
                  <c:v>1.8</c:v>
                </c:pt>
                <c:pt idx="1">
                  <c:v>4.2</c:v>
                </c:pt>
                <c:pt idx="2">
                  <c:v>85.7</c:v>
                </c:pt>
                <c:pt idx="3">
                  <c:v>2.4</c:v>
                </c:pt>
                <c:pt idx="4">
                  <c:v>0.2</c:v>
                </c:pt>
                <c:pt idx="5">
                  <c:v>5.3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4-4901-8F26-F774DF753091}"/>
            </c:ext>
          </c:extLst>
        </c:ser>
        <c:ser>
          <c:idx val="2"/>
          <c:order val="2"/>
          <c:tx>
            <c:strRef>
              <c:f>'Figura 9'!$D$22</c:f>
              <c:strCache>
                <c:ptCount val="1"/>
                <c:pt idx="0">
                  <c:v>Ianuarie - mai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9'!$A$23:$A$29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9'!$D$23:$D$29</c:f>
              <c:numCache>
                <c:formatCode>#\ ##0,0</c:formatCode>
                <c:ptCount val="7"/>
                <c:pt idx="0">
                  <c:v>2.2000000000000002</c:v>
                </c:pt>
                <c:pt idx="1">
                  <c:v>4.7</c:v>
                </c:pt>
                <c:pt idx="2">
                  <c:v>83</c:v>
                </c:pt>
                <c:pt idx="3">
                  <c:v>2.6</c:v>
                </c:pt>
                <c:pt idx="4">
                  <c:v>0.2</c:v>
                </c:pt>
                <c:pt idx="5">
                  <c:v>6.7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54-4901-8F26-F774DF753091}"/>
            </c:ext>
          </c:extLst>
        </c:ser>
        <c:ser>
          <c:idx val="3"/>
          <c:order val="3"/>
          <c:tx>
            <c:strRef>
              <c:f>'Figura 9'!$E$22</c:f>
              <c:strCache>
                <c:ptCount val="1"/>
                <c:pt idx="0">
                  <c:v>Ianuarie - mai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9'!$A$23:$A$29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9'!$E$23:$E$29</c:f>
              <c:numCache>
                <c:formatCode>#\ ##0,0</c:formatCode>
                <c:ptCount val="7"/>
                <c:pt idx="0">
                  <c:v>2.8</c:v>
                </c:pt>
                <c:pt idx="1">
                  <c:v>5.3</c:v>
                </c:pt>
                <c:pt idx="2">
                  <c:v>82.7</c:v>
                </c:pt>
                <c:pt idx="3">
                  <c:v>2.5</c:v>
                </c:pt>
                <c:pt idx="4">
                  <c:v>0.3</c:v>
                </c:pt>
                <c:pt idx="5">
                  <c:v>5.8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54-4901-8F26-F774DF753091}"/>
            </c:ext>
          </c:extLst>
        </c:ser>
        <c:ser>
          <c:idx val="4"/>
          <c:order val="4"/>
          <c:tx>
            <c:strRef>
              <c:f>'Figura 9'!$F$22</c:f>
              <c:strCache>
                <c:ptCount val="1"/>
                <c:pt idx="0">
                  <c:v>Ianuarie - mai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9'!$A$23:$A$29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9'!$F$23:$F$29</c:f>
              <c:numCache>
                <c:formatCode>#\ ##0,0</c:formatCode>
                <c:ptCount val="7"/>
                <c:pt idx="0">
                  <c:v>2.5</c:v>
                </c:pt>
                <c:pt idx="1">
                  <c:v>5.6</c:v>
                </c:pt>
                <c:pt idx="2">
                  <c:v>82.1</c:v>
                </c:pt>
                <c:pt idx="3">
                  <c:v>2.6</c:v>
                </c:pt>
                <c:pt idx="4">
                  <c:v>0.3</c:v>
                </c:pt>
                <c:pt idx="5">
                  <c:v>6.3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54-4901-8F26-F774DF753091}"/>
            </c:ext>
          </c:extLst>
        </c:ser>
        <c:ser>
          <c:idx val="5"/>
          <c:order val="5"/>
          <c:tx>
            <c:strRef>
              <c:f>'Figura 9'!$G$22</c:f>
              <c:strCache>
                <c:ptCount val="1"/>
                <c:pt idx="0">
                  <c:v>Ianuarie - mai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9'!$A$23:$A$29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9'!$G$23:$G$29</c:f>
              <c:numCache>
                <c:formatCode>#\ ##0,0</c:formatCode>
                <c:ptCount val="7"/>
                <c:pt idx="0">
                  <c:v>2.4</c:v>
                </c:pt>
                <c:pt idx="1">
                  <c:v>5.8</c:v>
                </c:pt>
                <c:pt idx="2">
                  <c:v>81.3</c:v>
                </c:pt>
                <c:pt idx="3">
                  <c:v>1.7</c:v>
                </c:pt>
                <c:pt idx="4">
                  <c:v>1</c:v>
                </c:pt>
                <c:pt idx="5">
                  <c:v>7.2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54-4901-8F26-F774DF75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5526064"/>
        <c:axId val="185526624"/>
      </c:barChart>
      <c:catAx>
        <c:axId val="185526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526624"/>
        <c:crossesAt val="0"/>
        <c:auto val="1"/>
        <c:lblAlgn val="ctr"/>
        <c:lblOffset val="100"/>
        <c:noMultiLvlLbl val="0"/>
      </c:catAx>
      <c:valAx>
        <c:axId val="18552662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526064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582116219641409"/>
          <c:y val="0.8800192056060212"/>
          <c:w val="0.84362058328366329"/>
          <c:h val="9.6926018171834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9977473288278E-2"/>
          <c:y val="7.2958463835143289E-2"/>
          <c:w val="0.93986930373860744"/>
          <c:h val="0.671455046108117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10'!$A$21</c:f>
              <c:strCache>
                <c:ptCount val="1"/>
                <c:pt idx="0">
                  <c:v>Ţările Uniunii Europene - total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10'!$B$20:$G$20</c:f>
              <c:strCache>
                <c:ptCount val="6"/>
                <c:pt idx="0">
                  <c:v>Ianuarie - mai     2016</c:v>
                </c:pt>
                <c:pt idx="1">
                  <c:v>Ianuarie - mai     2017</c:v>
                </c:pt>
                <c:pt idx="2">
                  <c:v>Ianuarie - mai     2018</c:v>
                </c:pt>
                <c:pt idx="3">
                  <c:v>Ianuarie - mai     2019</c:v>
                </c:pt>
                <c:pt idx="4">
                  <c:v>Ianuarie - mai     2020</c:v>
                </c:pt>
                <c:pt idx="5">
                  <c:v>Ianuarie - mai     2021</c:v>
                </c:pt>
              </c:strCache>
            </c:strRef>
          </c:cat>
          <c:val>
            <c:numRef>
              <c:f>'Figura 10'!$B$21:$G$21</c:f>
              <c:numCache>
                <c:formatCode>#\ ##0,0</c:formatCode>
                <c:ptCount val="6"/>
                <c:pt idx="0">
                  <c:v>46.8</c:v>
                </c:pt>
                <c:pt idx="1">
                  <c:v>47.6</c:v>
                </c:pt>
                <c:pt idx="2">
                  <c:v>49.5</c:v>
                </c:pt>
                <c:pt idx="3">
                  <c:v>48.3</c:v>
                </c:pt>
                <c:pt idx="4">
                  <c:v>46.8</c:v>
                </c:pt>
                <c:pt idx="5">
                  <c:v>47.3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9-4350-AC6F-7B3B9B8C79B6}"/>
            </c:ext>
          </c:extLst>
        </c:ser>
        <c:ser>
          <c:idx val="1"/>
          <c:order val="1"/>
          <c:tx>
            <c:strRef>
              <c:f>'Figura 10'!$A$22</c:f>
              <c:strCache>
                <c:ptCount val="1"/>
                <c:pt idx="0">
                  <c:v>Ţările CSI -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10'!$B$20:$G$20</c:f>
              <c:strCache>
                <c:ptCount val="6"/>
                <c:pt idx="0">
                  <c:v>Ianuarie - mai     2016</c:v>
                </c:pt>
                <c:pt idx="1">
                  <c:v>Ianuarie - mai     2017</c:v>
                </c:pt>
                <c:pt idx="2">
                  <c:v>Ianuarie - mai     2018</c:v>
                </c:pt>
                <c:pt idx="3">
                  <c:v>Ianuarie - mai     2019</c:v>
                </c:pt>
                <c:pt idx="4">
                  <c:v>Ianuarie - mai     2020</c:v>
                </c:pt>
                <c:pt idx="5">
                  <c:v>Ianuarie - mai     2021</c:v>
                </c:pt>
              </c:strCache>
            </c:strRef>
          </c:cat>
          <c:val>
            <c:numRef>
              <c:f>'Figura 10'!$B$22:$G$22</c:f>
              <c:numCache>
                <c:formatCode>#\ ##0,0</c:formatCode>
                <c:ptCount val="6"/>
                <c:pt idx="0">
                  <c:v>26.4</c:v>
                </c:pt>
                <c:pt idx="1">
                  <c:v>25.3</c:v>
                </c:pt>
                <c:pt idx="2">
                  <c:v>23.4</c:v>
                </c:pt>
                <c:pt idx="3">
                  <c:v>25.4</c:v>
                </c:pt>
                <c:pt idx="4">
                  <c:v>24.7</c:v>
                </c:pt>
                <c:pt idx="5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9-4350-AC6F-7B3B9B8C79B6}"/>
            </c:ext>
          </c:extLst>
        </c:ser>
        <c:ser>
          <c:idx val="2"/>
          <c:order val="2"/>
          <c:tx>
            <c:strRef>
              <c:f>'Figura 10'!$A$23</c:f>
              <c:strCache>
                <c:ptCount val="1"/>
                <c:pt idx="0">
                  <c:v>Celelalte ţări ale lumii - 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10'!$B$20:$G$20</c:f>
              <c:strCache>
                <c:ptCount val="6"/>
                <c:pt idx="0">
                  <c:v>Ianuarie - mai     2016</c:v>
                </c:pt>
                <c:pt idx="1">
                  <c:v>Ianuarie - mai     2017</c:v>
                </c:pt>
                <c:pt idx="2">
                  <c:v>Ianuarie - mai     2018</c:v>
                </c:pt>
                <c:pt idx="3">
                  <c:v>Ianuarie - mai     2019</c:v>
                </c:pt>
                <c:pt idx="4">
                  <c:v>Ianuarie - mai     2020</c:v>
                </c:pt>
                <c:pt idx="5">
                  <c:v>Ianuarie - mai     2021</c:v>
                </c:pt>
              </c:strCache>
            </c:strRef>
          </c:cat>
          <c:val>
            <c:numRef>
              <c:f>'Figura 10'!$B$23:$G$23</c:f>
              <c:numCache>
                <c:formatCode>#\ ##0,0</c:formatCode>
                <c:ptCount val="6"/>
                <c:pt idx="0">
                  <c:v>26.8</c:v>
                </c:pt>
                <c:pt idx="1">
                  <c:v>27.1</c:v>
                </c:pt>
                <c:pt idx="2">
                  <c:v>27.1</c:v>
                </c:pt>
                <c:pt idx="3">
                  <c:v>26.3</c:v>
                </c:pt>
                <c:pt idx="4">
                  <c:v>28.5</c:v>
                </c:pt>
                <c:pt idx="5">
                  <c:v>29.8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9-4350-AC6F-7B3B9B8C7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5530544"/>
        <c:axId val="185531104"/>
      </c:barChart>
      <c:catAx>
        <c:axId val="18553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531104"/>
        <c:crosses val="autoZero"/>
        <c:auto val="0"/>
        <c:lblAlgn val="ctr"/>
        <c:lblOffset val="100"/>
        <c:noMultiLvlLbl val="0"/>
      </c:catAx>
      <c:valAx>
        <c:axId val="185531104"/>
        <c:scaling>
          <c:orientation val="minMax"/>
          <c:max val="100"/>
        </c:scaling>
        <c:delete val="0"/>
        <c:axPos val="l"/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530544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2.8012809078476839E-2"/>
          <c:y val="0.9124136061441297"/>
          <c:w val="0.93105796047794498"/>
          <c:h val="8.5815523059617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68505608773423E-2"/>
          <c:y val="3.3602647495150066E-2"/>
          <c:w val="0.92935151016570694"/>
          <c:h val="0.5819800302849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11'!$B$23</c:f>
              <c:strCache>
                <c:ptCount val="1"/>
                <c:pt idx="0">
                  <c:v> Ianuarie - mai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11'!$A$24:$A$41</c:f>
              <c:strCache>
                <c:ptCount val="18"/>
                <c:pt idx="0">
                  <c:v>România</c:v>
                </c:pt>
                <c:pt idx="1">
                  <c:v>Federaţia Rusă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S.U.A.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Regatul Unit </c:v>
                </c:pt>
              </c:strCache>
            </c:strRef>
          </c:cat>
          <c:val>
            <c:numRef>
              <c:f>'Figura 11'!$B$24:$B$41</c:f>
              <c:numCache>
                <c:formatCode>#\ ##0,0</c:formatCode>
                <c:ptCount val="18"/>
                <c:pt idx="0">
                  <c:v>12.499069983683039</c:v>
                </c:pt>
                <c:pt idx="1">
                  <c:v>14.582826530646395</c:v>
                </c:pt>
                <c:pt idx="2">
                  <c:v>8.945810334222795</c:v>
                </c:pt>
                <c:pt idx="3">
                  <c:v>9.155284256914225</c:v>
                </c:pt>
                <c:pt idx="4">
                  <c:v>7.9144421683433759</c:v>
                </c:pt>
                <c:pt idx="5">
                  <c:v>7.161100520313739</c:v>
                </c:pt>
                <c:pt idx="6">
                  <c:v>7.1969772959380647</c:v>
                </c:pt>
                <c:pt idx="7">
                  <c:v>2.9500622573993929</c:v>
                </c:pt>
                <c:pt idx="8">
                  <c:v>2.8679787298486472</c:v>
                </c:pt>
                <c:pt idx="9">
                  <c:v>1.9712435801132897</c:v>
                </c:pt>
                <c:pt idx="10">
                  <c:v>2.4593735004244044</c:v>
                </c:pt>
                <c:pt idx="11">
                  <c:v>1.3304905988938238</c:v>
                </c:pt>
                <c:pt idx="12">
                  <c:v>1.6630359398735064</c:v>
                </c:pt>
                <c:pt idx="13">
                  <c:v>1.9697449140738867</c:v>
                </c:pt>
                <c:pt idx="14">
                  <c:v>1.417612255833032</c:v>
                </c:pt>
                <c:pt idx="15">
                  <c:v>1.436678891374187</c:v>
                </c:pt>
                <c:pt idx="16">
                  <c:v>1.0465806370538966</c:v>
                </c:pt>
                <c:pt idx="17">
                  <c:v>1.6524512439168533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027-9176-5A5FABFE2538}"/>
            </c:ext>
          </c:extLst>
        </c:ser>
        <c:ser>
          <c:idx val="1"/>
          <c:order val="1"/>
          <c:tx>
            <c:strRef>
              <c:f>'Figura 11'!$C$23</c:f>
              <c:strCache>
                <c:ptCount val="1"/>
                <c:pt idx="0">
                  <c:v>Ianuarie - mai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11'!$A$24:$A$41</c:f>
              <c:strCache>
                <c:ptCount val="18"/>
                <c:pt idx="0">
                  <c:v>România</c:v>
                </c:pt>
                <c:pt idx="1">
                  <c:v>Federaţia Rusă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S.U.A.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Regatul Unit </c:v>
                </c:pt>
              </c:strCache>
            </c:strRef>
          </c:cat>
          <c:val>
            <c:numRef>
              <c:f>'Figura 11'!$C$24:$C$41</c:f>
              <c:numCache>
                <c:formatCode>#\ ##0,0</c:formatCode>
                <c:ptCount val="18"/>
                <c:pt idx="0">
                  <c:v>13.745556535940368</c:v>
                </c:pt>
                <c:pt idx="1">
                  <c:v>12.773112256111515</c:v>
                </c:pt>
                <c:pt idx="2">
                  <c:v>9.7710002857841989</c:v>
                </c:pt>
                <c:pt idx="3">
                  <c:v>9.8966059726365252</c:v>
                </c:pt>
                <c:pt idx="4">
                  <c:v>7.9474059904351417</c:v>
                </c:pt>
                <c:pt idx="5">
                  <c:v>6.8005645652904789</c:v>
                </c:pt>
                <c:pt idx="6">
                  <c:v>7.0280818423286719</c:v>
                </c:pt>
                <c:pt idx="7">
                  <c:v>3.154582940596748</c:v>
                </c:pt>
                <c:pt idx="8">
                  <c:v>2.8704275150044833</c:v>
                </c:pt>
                <c:pt idx="9">
                  <c:v>2.077407052251969</c:v>
                </c:pt>
                <c:pt idx="10">
                  <c:v>2.4724862535708136</c:v>
                </c:pt>
                <c:pt idx="11">
                  <c:v>1.3459332599310734</c:v>
                </c:pt>
                <c:pt idx="12">
                  <c:v>1.9064491307746543</c:v>
                </c:pt>
                <c:pt idx="13">
                  <c:v>1.564598138660664</c:v>
                </c:pt>
                <c:pt idx="14">
                  <c:v>1.402943060874914</c:v>
                </c:pt>
                <c:pt idx="15">
                  <c:v>1.3864466003227778</c:v>
                </c:pt>
                <c:pt idx="16">
                  <c:v>1.0202064684891883</c:v>
                </c:pt>
                <c:pt idx="17">
                  <c:v>1.3635545877209372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D-4027-9176-5A5FABFE2538}"/>
            </c:ext>
          </c:extLst>
        </c:ser>
        <c:ser>
          <c:idx val="2"/>
          <c:order val="2"/>
          <c:tx>
            <c:strRef>
              <c:f>'Figura 11'!$D$23</c:f>
              <c:strCache>
                <c:ptCount val="1"/>
                <c:pt idx="0">
                  <c:v>Ianuarie - mai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11'!$A$24:$A$41</c:f>
              <c:strCache>
                <c:ptCount val="18"/>
                <c:pt idx="0">
                  <c:v>România</c:v>
                </c:pt>
                <c:pt idx="1">
                  <c:v>Federaţia Rusă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S.U.A.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Regatul Unit </c:v>
                </c:pt>
              </c:strCache>
            </c:strRef>
          </c:cat>
          <c:val>
            <c:numRef>
              <c:f>'Figura 11'!$D$24:$D$41</c:f>
              <c:numCache>
                <c:formatCode>#\ ##0,0</c:formatCode>
                <c:ptCount val="18"/>
                <c:pt idx="0">
                  <c:v>13.745471632837653</c:v>
                </c:pt>
                <c:pt idx="1">
                  <c:v>12.572326241028426</c:v>
                </c:pt>
                <c:pt idx="2">
                  <c:v>10.49424634241891</c:v>
                </c:pt>
                <c:pt idx="3">
                  <c:v>8.9750311052380436</c:v>
                </c:pt>
                <c:pt idx="4">
                  <c:v>8.6123219738419952</c:v>
                </c:pt>
                <c:pt idx="5">
                  <c:v>6.0848046115884848</c:v>
                </c:pt>
                <c:pt idx="6">
                  <c:v>7.0410666542882003</c:v>
                </c:pt>
                <c:pt idx="7">
                  <c:v>3.4683374878214774</c:v>
                </c:pt>
                <c:pt idx="8">
                  <c:v>2.9884990981835489</c:v>
                </c:pt>
                <c:pt idx="9">
                  <c:v>2.2853785528109345</c:v>
                </c:pt>
                <c:pt idx="10">
                  <c:v>1.7095831621320383</c:v>
                </c:pt>
                <c:pt idx="11">
                  <c:v>1.466999357498288</c:v>
                </c:pt>
                <c:pt idx="12">
                  <c:v>1.4505010916243293</c:v>
                </c:pt>
                <c:pt idx="13">
                  <c:v>2.0470410331652369</c:v>
                </c:pt>
                <c:pt idx="14">
                  <c:v>1.5134374774271027</c:v>
                </c:pt>
                <c:pt idx="15">
                  <c:v>1.1507588581995856</c:v>
                </c:pt>
                <c:pt idx="16">
                  <c:v>1.1240771582749389</c:v>
                </c:pt>
                <c:pt idx="17">
                  <c:v>1.0630852387439038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D-4027-9176-5A5FABFE2538}"/>
            </c:ext>
          </c:extLst>
        </c:ser>
        <c:ser>
          <c:idx val="3"/>
          <c:order val="3"/>
          <c:tx>
            <c:strRef>
              <c:f>'Figura 11'!$E$23</c:f>
              <c:strCache>
                <c:ptCount val="1"/>
                <c:pt idx="0">
                  <c:v> Ianuarie - mai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11'!$A$24:$A$41</c:f>
              <c:strCache>
                <c:ptCount val="18"/>
                <c:pt idx="0">
                  <c:v>România</c:v>
                </c:pt>
                <c:pt idx="1">
                  <c:v>Federaţia Rusă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S.U.A.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Regatul Unit </c:v>
                </c:pt>
              </c:strCache>
            </c:strRef>
          </c:cat>
          <c:val>
            <c:numRef>
              <c:f>'Figura 11'!$E$24:$E$41</c:f>
              <c:numCache>
                <c:formatCode>#\ ##0,0</c:formatCode>
                <c:ptCount val="18"/>
                <c:pt idx="0">
                  <c:v>13.963487929663396</c:v>
                </c:pt>
                <c:pt idx="1">
                  <c:v>13.220132519426631</c:v>
                </c:pt>
                <c:pt idx="2">
                  <c:v>9.9099105974919119</c:v>
                </c:pt>
                <c:pt idx="3">
                  <c:v>9.4865120613745226</c:v>
                </c:pt>
                <c:pt idx="4">
                  <c:v>8.437064560428448</c:v>
                </c:pt>
                <c:pt idx="5">
                  <c:v>6.5468461303908834</c:v>
                </c:pt>
                <c:pt idx="6">
                  <c:v>6.9821505613796848</c:v>
                </c:pt>
                <c:pt idx="7">
                  <c:v>3.2535577050838178</c:v>
                </c:pt>
                <c:pt idx="8">
                  <c:v>2.7683489853456678</c:v>
                </c:pt>
                <c:pt idx="9">
                  <c:v>2.0008887439489902</c:v>
                </c:pt>
                <c:pt idx="10">
                  <c:v>2.2335766481759398</c:v>
                </c:pt>
                <c:pt idx="11">
                  <c:v>1.9038195116803132</c:v>
                </c:pt>
                <c:pt idx="12">
                  <c:v>1.2731384164883319</c:v>
                </c:pt>
                <c:pt idx="13">
                  <c:v>1.6260432483772376</c:v>
                </c:pt>
                <c:pt idx="14">
                  <c:v>1.4892549102813992</c:v>
                </c:pt>
                <c:pt idx="15">
                  <c:v>0.79762987251359063</c:v>
                </c:pt>
                <c:pt idx="16">
                  <c:v>1.0341395732746994</c:v>
                </c:pt>
                <c:pt idx="17">
                  <c:v>0.99590120031807405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D-4027-9176-5A5FABFE2538}"/>
            </c:ext>
          </c:extLst>
        </c:ser>
        <c:ser>
          <c:idx val="4"/>
          <c:order val="4"/>
          <c:tx>
            <c:strRef>
              <c:f>'Figura 11'!$F$23</c:f>
              <c:strCache>
                <c:ptCount val="1"/>
                <c:pt idx="0">
                  <c:v>Ianuarie - mai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11'!$A$24:$A$41</c:f>
              <c:strCache>
                <c:ptCount val="18"/>
                <c:pt idx="0">
                  <c:v>România</c:v>
                </c:pt>
                <c:pt idx="1">
                  <c:v>Federaţia Rusă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S.U.A.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Regatul Unit </c:v>
                </c:pt>
              </c:strCache>
            </c:strRef>
          </c:cat>
          <c:val>
            <c:numRef>
              <c:f>'Figura 11'!$F$24:$F$41</c:f>
              <c:numCache>
                <c:formatCode>#\ ##0,0</c:formatCode>
                <c:ptCount val="18"/>
                <c:pt idx="0">
                  <c:v>12.499526240863791</c:v>
                </c:pt>
                <c:pt idx="1">
                  <c:v>12.908219061977313</c:v>
                </c:pt>
                <c:pt idx="2">
                  <c:v>10.644625714018236</c:v>
                </c:pt>
                <c:pt idx="3">
                  <c:v>9.2914555456829273</c:v>
                </c:pt>
                <c:pt idx="4">
                  <c:v>8.1982665397765366</c:v>
                </c:pt>
                <c:pt idx="5">
                  <c:v>6.8123335077502594</c:v>
                </c:pt>
                <c:pt idx="6">
                  <c:v>6.3378267468196583</c:v>
                </c:pt>
                <c:pt idx="7">
                  <c:v>3.8635628037306065</c:v>
                </c:pt>
                <c:pt idx="8">
                  <c:v>2.9288887139938167</c:v>
                </c:pt>
                <c:pt idx="9">
                  <c:v>2.1362023683367424</c:v>
                </c:pt>
                <c:pt idx="10">
                  <c:v>1.8881749028008328</c:v>
                </c:pt>
                <c:pt idx="11">
                  <c:v>1.5931759024833725</c:v>
                </c:pt>
                <c:pt idx="12">
                  <c:v>1.3672074865495225</c:v>
                </c:pt>
                <c:pt idx="13">
                  <c:v>1.1668873218916305</c:v>
                </c:pt>
                <c:pt idx="14">
                  <c:v>1.5769983363806781</c:v>
                </c:pt>
                <c:pt idx="15">
                  <c:v>1.0837263002181925</c:v>
                </c:pt>
                <c:pt idx="16">
                  <c:v>1.0893404745031041</c:v>
                </c:pt>
                <c:pt idx="17">
                  <c:v>1.0516903191336735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D-4027-9176-5A5FABFE2538}"/>
            </c:ext>
          </c:extLst>
        </c:ser>
        <c:ser>
          <c:idx val="5"/>
          <c:order val="5"/>
          <c:tx>
            <c:strRef>
              <c:f>'Figura 11'!$G$23</c:f>
              <c:strCache>
                <c:ptCount val="1"/>
                <c:pt idx="0">
                  <c:v>Ianuarie - mai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11'!$A$24:$A$41</c:f>
              <c:strCache>
                <c:ptCount val="18"/>
                <c:pt idx="0">
                  <c:v>România</c:v>
                </c:pt>
                <c:pt idx="1">
                  <c:v>Federaţia Rusă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S.U.A.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Regatul Unit </c:v>
                </c:pt>
              </c:strCache>
            </c:strRef>
          </c:cat>
          <c:val>
            <c:numRef>
              <c:f>'Figura 11'!$G$24:$G$41</c:f>
              <c:numCache>
                <c:formatCode>#\ ##0,0</c:formatCode>
                <c:ptCount val="18"/>
                <c:pt idx="0">
                  <c:v>12.489347374719975</c:v>
                </c:pt>
                <c:pt idx="1">
                  <c:v>11.850319253918776</c:v>
                </c:pt>
                <c:pt idx="2">
                  <c:v>11.756644393726923</c:v>
                </c:pt>
                <c:pt idx="3">
                  <c:v>8.7855013514508506</c:v>
                </c:pt>
                <c:pt idx="4">
                  <c:v>8.4802886887183373</c:v>
                </c:pt>
                <c:pt idx="5">
                  <c:v>7.1520081429634672</c:v>
                </c:pt>
                <c:pt idx="6">
                  <c:v>6.6596807622212371</c:v>
                </c:pt>
                <c:pt idx="7">
                  <c:v>3.8757265419491436</c:v>
                </c:pt>
                <c:pt idx="8">
                  <c:v>2.7828550216091723</c:v>
                </c:pt>
                <c:pt idx="9">
                  <c:v>2.0014072459917283</c:v>
                </c:pt>
                <c:pt idx="10">
                  <c:v>1.7740395377010207</c:v>
                </c:pt>
                <c:pt idx="11">
                  <c:v>1.7373501088728298</c:v>
                </c:pt>
                <c:pt idx="12">
                  <c:v>1.4792624644561669</c:v>
                </c:pt>
                <c:pt idx="13">
                  <c:v>1.4573440745327813</c:v>
                </c:pt>
                <c:pt idx="14">
                  <c:v>1.4426892482740137</c:v>
                </c:pt>
                <c:pt idx="15">
                  <c:v>1.1239540449427277</c:v>
                </c:pt>
                <c:pt idx="16">
                  <c:v>1.0709377605774919</c:v>
                </c:pt>
                <c:pt idx="17">
                  <c:v>0.96889904079953215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5D-4027-9176-5A5FABFE2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966320"/>
        <c:axId val="185966880"/>
      </c:barChart>
      <c:catAx>
        <c:axId val="18596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966880"/>
        <c:crosses val="autoZero"/>
        <c:auto val="1"/>
        <c:lblAlgn val="ctr"/>
        <c:lblOffset val="100"/>
        <c:noMultiLvlLbl val="0"/>
      </c:catAx>
      <c:valAx>
        <c:axId val="18596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966320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89036794124750163"/>
          <c:w val="1"/>
          <c:h val="0.10741837721162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/>
              <a:t>Ianuarie - </a:t>
            </a:r>
            <a:r>
              <a:rPr lang="en-US" sz="800" b="1"/>
              <a:t>mai</a:t>
            </a:r>
            <a:r>
              <a:rPr lang="ro-RO" sz="800" b="1"/>
              <a:t>  2020</a:t>
            </a:r>
            <a:endParaRPr lang="en-US" sz="800" b="1"/>
          </a:p>
        </c:rich>
      </c:tx>
      <c:layout>
        <c:manualLayout>
          <c:xMode val="edge"/>
          <c:yMode val="edge"/>
          <c:x val="0.327780163843156"/>
          <c:y val="4.89786416453111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641061001612881"/>
          <c:y val="0.23413635579289613"/>
          <c:w val="0.51995139517156652"/>
          <c:h val="0.59991464775531733"/>
        </c:manualLayout>
      </c:layout>
      <c:pieChart>
        <c:varyColors val="1"/>
        <c:ser>
          <c:idx val="0"/>
          <c:order val="0"/>
          <c:tx>
            <c:strRef>
              <c:f>'Figura 12'!$B$22</c:f>
              <c:strCache>
                <c:ptCount val="1"/>
                <c:pt idx="0">
                  <c:v>%</c:v>
                </c:pt>
              </c:strCache>
            </c:strRef>
          </c:tx>
          <c:spPr>
            <a:effectLst/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631-4CA1-BC5D-E5ED86221948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631-4CA1-BC5D-E5ED86221948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631-4CA1-BC5D-E5ED86221948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631-4CA1-BC5D-E5ED86221948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631-4CA1-BC5D-E5ED86221948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631-4CA1-BC5D-E5ED86221948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631-4CA1-BC5D-E5ED86221948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631-4CA1-BC5D-E5ED86221948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631-4CA1-BC5D-E5ED86221948}"/>
              </c:ext>
            </c:extLst>
          </c:dPt>
          <c:dLbls>
            <c:dLbl>
              <c:idx val="0"/>
              <c:layout>
                <c:manualLayout>
                  <c:x val="-0.15953506069863699"/>
                  <c:y val="-1.72160736456305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116491828297814"/>
                      <c:h val="0.151266906197970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631-4CA1-BC5D-E5ED86221948}"/>
                </c:ext>
              </c:extLst>
            </c:dLbl>
            <c:dLbl>
              <c:idx val="1"/>
              <c:layout>
                <c:manualLayout>
                  <c:x val="-4.2793324467073707E-2"/>
                  <c:y val="-3.21702580771709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8170683210048"/>
                      <c:h val="0.12542792908374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631-4CA1-BC5D-E5ED86221948}"/>
                </c:ext>
              </c:extLst>
            </c:dLbl>
            <c:dLbl>
              <c:idx val="2"/>
              <c:layout>
                <c:manualLayout>
                  <c:x val="1.299891826620714E-2"/>
                  <c:y val="6.0752252143253513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89908010699941"/>
                      <c:h val="0.160348462625857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631-4CA1-BC5D-E5ED86221948}"/>
                </c:ext>
              </c:extLst>
            </c:dLbl>
            <c:dLbl>
              <c:idx val="3"/>
              <c:layout>
                <c:manualLayout>
                  <c:x val="2.0461586704144025E-2"/>
                  <c:y val="9.09062095613050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88511819409157"/>
                      <c:h val="0.165063503375580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631-4CA1-BC5D-E5ED86221948}"/>
                </c:ext>
              </c:extLst>
            </c:dLbl>
            <c:dLbl>
              <c:idx val="4"/>
              <c:layout>
                <c:manualLayout>
                  <c:x val="1.5852347530041173E-2"/>
                  <c:y val="3.57886072501020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97305539119744"/>
                      <c:h val="0.168373410385436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631-4CA1-BC5D-E5ED86221948}"/>
                </c:ext>
              </c:extLst>
            </c:dLbl>
            <c:dLbl>
              <c:idx val="5"/>
              <c:layout>
                <c:manualLayout>
                  <c:x val="-4.1411596277738008E-2"/>
                  <c:y val="-1.964699317319467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295562392449288"/>
                      <c:h val="0.161566054243219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631-4CA1-BC5D-E5ED86221948}"/>
                </c:ext>
              </c:extLst>
            </c:dLbl>
            <c:dLbl>
              <c:idx val="6"/>
              <c:layout>
                <c:manualLayout>
                  <c:x val="7.2372544341048256E-2"/>
                  <c:y val="-3.50085453959658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92023430845978"/>
                      <c:h val="0.186676665416822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631-4CA1-BC5D-E5ED86221948}"/>
                </c:ext>
              </c:extLst>
            </c:dLbl>
            <c:dLbl>
              <c:idx val="7"/>
              <c:layout>
                <c:manualLayout>
                  <c:x val="1.8713156063159837E-3"/>
                  <c:y val="-2.023240728959941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13791686582307"/>
                      <c:h val="0.281118059062705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631-4CA1-BC5D-E5ED86221948}"/>
                </c:ext>
              </c:extLst>
            </c:dLbl>
            <c:dLbl>
              <c:idx val="8"/>
              <c:layout>
                <c:manualLayout>
                  <c:x val="3.1061799093294973E-3"/>
                  <c:y val="6.45655732186187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26295388573118"/>
                      <c:h val="0.21621034212828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631-4CA1-BC5D-E5ED86221948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2">
                      <a:lumMod val="7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12'!$A$23:$A$31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</c:v>
                </c:pt>
                <c:pt idx="5">
                  <c:v>Produse chimice 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12'!$B$23:$B$31</c:f>
              <c:numCache>
                <c:formatCode>#\ ##0,0</c:formatCode>
                <c:ptCount val="9"/>
                <c:pt idx="0">
                  <c:v>13.7</c:v>
                </c:pt>
                <c:pt idx="1">
                  <c:v>2</c:v>
                </c:pt>
                <c:pt idx="2">
                  <c:v>3.4</c:v>
                </c:pt>
                <c:pt idx="3">
                  <c:v>13.6</c:v>
                </c:pt>
                <c:pt idx="4">
                  <c:v>0.2</c:v>
                </c:pt>
                <c:pt idx="5">
                  <c:v>17.5</c:v>
                </c:pt>
                <c:pt idx="6">
                  <c:v>18.100000000000001</c:v>
                </c:pt>
                <c:pt idx="7">
                  <c:v>21.9</c:v>
                </c:pt>
                <c:pt idx="8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31-4CA1-BC5D-E5ED8622194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</a:t>
            </a:r>
            <a:r>
              <a:rPr lang="en-US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mai</a:t>
            </a:r>
            <a:r>
              <a:rPr lang="ro-RO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2021</a:t>
            </a:r>
            <a:endParaRPr lang="en-US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3841073271413835"/>
          <c:y val="8.410654124642034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729905306943768"/>
          <c:y val="0.21911803832740084"/>
          <c:w val="0.5172416670811526"/>
          <c:h val="0.55710998453960392"/>
        </c:manualLayout>
      </c:layout>
      <c:pieChart>
        <c:varyColors val="1"/>
        <c:ser>
          <c:idx val="0"/>
          <c:order val="0"/>
          <c:tx>
            <c:strRef>
              <c:f>'Figura 12'!$B$33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D3-4FE3-A741-BA04960B80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D3-4FE3-A741-BA04960B80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D3-4FE3-A741-BA04960B80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D3-4FE3-A741-BA04960B805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D3-4FE3-A741-BA04960B805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D3-4FE3-A741-BA04960B805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D3-4FE3-A741-BA04960B805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D3-4FE3-A741-BA04960B805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3D3-4FE3-A741-BA04960B8052}"/>
              </c:ext>
            </c:extLst>
          </c:dPt>
          <c:dLbls>
            <c:dLbl>
              <c:idx val="0"/>
              <c:layout>
                <c:manualLayout>
                  <c:x val="-0.13063321439260572"/>
                  <c:y val="-1.5901710562041815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2509247180518158"/>
                      <c:h val="0.158490361118653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3D3-4FE3-A741-BA04960B8052}"/>
                </c:ext>
              </c:extLst>
            </c:dLbl>
            <c:dLbl>
              <c:idx val="1"/>
              <c:layout>
                <c:manualLayout>
                  <c:x val="4.0731588795263523E-3"/>
                  <c:y val="-1.5483211150330389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639185775759217"/>
                      <c:h val="0.114705267104769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3D3-4FE3-A741-BA04960B8052}"/>
                </c:ext>
              </c:extLst>
            </c:dLbl>
            <c:dLbl>
              <c:idx val="2"/>
              <c:layout>
                <c:manualLayout>
                  <c:x val="2.4578444080119371E-2"/>
                  <c:y val="0.143492424457773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96781280082936"/>
                      <c:h val="0.247886251060722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3D3-4FE3-A741-BA04960B8052}"/>
                </c:ext>
              </c:extLst>
            </c:dLbl>
            <c:dLbl>
              <c:idx val="3"/>
              <c:layout>
                <c:manualLayout>
                  <c:x val="1.7110144311189551E-2"/>
                  <c:y val="0.107715277028727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59850747496687"/>
                      <c:h val="0.15480551773133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3D3-4FE3-A741-BA04960B8052}"/>
                </c:ext>
              </c:extLst>
            </c:dLbl>
            <c:dLbl>
              <c:idx val="4"/>
              <c:layout>
                <c:manualLayout>
                  <c:x val="-2.5227196751870518E-2"/>
                  <c:y val="0.117798307702511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D3-4FE3-A741-BA04960B8052}"/>
                </c:ext>
              </c:extLst>
            </c:dLbl>
            <c:dLbl>
              <c:idx val="5"/>
              <c:layout>
                <c:manualLayout>
                  <c:x val="-0.10471215373876841"/>
                  <c:y val="6.107000323589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D3-4FE3-A741-BA04960B8052}"/>
                </c:ext>
              </c:extLst>
            </c:dLbl>
            <c:dLbl>
              <c:idx val="6"/>
              <c:layout>
                <c:manualLayout>
                  <c:x val="-2.3661548900662497E-2"/>
                  <c:y val="-4.85430617970076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32715955214159"/>
                      <c:h val="0.1556836731025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3D3-4FE3-A741-BA04960B8052}"/>
                </c:ext>
              </c:extLst>
            </c:dLbl>
            <c:dLbl>
              <c:idx val="7"/>
              <c:layout>
                <c:manualLayout>
                  <c:x val="2.0899061250364121E-3"/>
                  <c:y val="-2.3403203909856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1643011708176"/>
                      <c:h val="0.247886251060722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3D3-4FE3-A741-BA04960B8052}"/>
                </c:ext>
              </c:extLst>
            </c:dLbl>
            <c:dLbl>
              <c:idx val="8"/>
              <c:layout>
                <c:manualLayout>
                  <c:x val="-1.1329319129226493E-2"/>
                  <c:y val="7.497155347663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60826565958252"/>
                      <c:h val="0.201345884396029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3D3-4FE3-A741-BA04960B8052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12'!$A$34:$A$42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12'!$B$34:$B$42</c:f>
              <c:numCache>
                <c:formatCode>#\ ##0,0</c:formatCode>
                <c:ptCount val="9"/>
                <c:pt idx="0">
                  <c:v>11.9</c:v>
                </c:pt>
                <c:pt idx="1">
                  <c:v>1.7</c:v>
                </c:pt>
                <c:pt idx="2">
                  <c:v>3.5</c:v>
                </c:pt>
                <c:pt idx="3">
                  <c:v>11.9</c:v>
                </c:pt>
                <c:pt idx="4">
                  <c:v>0.2</c:v>
                </c:pt>
                <c:pt idx="5">
                  <c:v>15.5</c:v>
                </c:pt>
                <c:pt idx="6">
                  <c:v>18.3</c:v>
                </c:pt>
                <c:pt idx="7">
                  <c:v>25.4</c:v>
                </c:pt>
                <c:pt idx="8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3D3-4FE3-A741-BA04960B8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39292310683395E-2"/>
          <c:y val="8.3241273945234451E-2"/>
          <c:w val="0.93642881088462071"/>
          <c:h val="0.70397265640302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13'!$B$20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13'!$B$21:$B$26</c:f>
              <c:numCache>
                <c:formatCode>#\ ##0,0</c:formatCode>
                <c:ptCount val="6"/>
                <c:pt idx="0">
                  <c:v>-90.5</c:v>
                </c:pt>
                <c:pt idx="1">
                  <c:v>-127.3</c:v>
                </c:pt>
                <c:pt idx="2">
                  <c:v>-154</c:v>
                </c:pt>
                <c:pt idx="3">
                  <c:v>-138.30000000000001</c:v>
                </c:pt>
                <c:pt idx="4">
                  <c:v>-160.30000000000001</c:v>
                </c:pt>
                <c:pt idx="5">
                  <c:v>-201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3-4221-BB37-7103809F1204}"/>
            </c:ext>
          </c:extLst>
        </c:ser>
        <c:ser>
          <c:idx val="2"/>
          <c:order val="1"/>
          <c:tx>
            <c:strRef>
              <c:f>'Figura 13'!$C$20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13'!$C$21:$C$26</c:f>
              <c:numCache>
                <c:formatCode>#\ ##0,0</c:formatCode>
                <c:ptCount val="6"/>
                <c:pt idx="0">
                  <c:v>-148.5</c:v>
                </c:pt>
                <c:pt idx="1">
                  <c:v>-156.1</c:v>
                </c:pt>
                <c:pt idx="2">
                  <c:v>-212.1</c:v>
                </c:pt>
                <c:pt idx="3">
                  <c:v>-217.9</c:v>
                </c:pt>
                <c:pt idx="4">
                  <c:v>-239.5</c:v>
                </c:pt>
                <c:pt idx="5">
                  <c:v>-294.5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3-4221-BB37-7103809F1204}"/>
            </c:ext>
          </c:extLst>
        </c:ser>
        <c:ser>
          <c:idx val="3"/>
          <c:order val="2"/>
          <c:tx>
            <c:strRef>
              <c:f>'Figura 13'!$D$20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13'!$D$21:$D$26</c:f>
              <c:numCache>
                <c:formatCode>#\ ##0,0</c:formatCode>
                <c:ptCount val="6"/>
                <c:pt idx="0">
                  <c:v>-205.5</c:v>
                </c:pt>
                <c:pt idx="1">
                  <c:v>-219.1</c:v>
                </c:pt>
                <c:pt idx="2">
                  <c:v>-282</c:v>
                </c:pt>
                <c:pt idx="3">
                  <c:v>-276.60000000000002</c:v>
                </c:pt>
                <c:pt idx="4">
                  <c:v>-290.3</c:v>
                </c:pt>
                <c:pt idx="5">
                  <c:v>-371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3-4221-BB37-7103809F1204}"/>
            </c:ext>
          </c:extLst>
        </c:ser>
        <c:ser>
          <c:idx val="4"/>
          <c:order val="3"/>
          <c:tx>
            <c:strRef>
              <c:f>'Figura 13'!$E$20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13'!$E$21:$E$26</c:f>
              <c:numCache>
                <c:formatCode>#\ ##0,0</c:formatCode>
                <c:ptCount val="6"/>
                <c:pt idx="0">
                  <c:v>-176.4</c:v>
                </c:pt>
                <c:pt idx="1">
                  <c:v>-207.3</c:v>
                </c:pt>
                <c:pt idx="2">
                  <c:v>-244.9</c:v>
                </c:pt>
                <c:pt idx="3">
                  <c:v>-300</c:v>
                </c:pt>
                <c:pt idx="4">
                  <c:v>-135.80000000000001</c:v>
                </c:pt>
                <c:pt idx="5">
                  <c:v>-343.9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33-4221-BB37-7103809F1204}"/>
            </c:ext>
          </c:extLst>
        </c:ser>
        <c:ser>
          <c:idx val="5"/>
          <c:order val="4"/>
          <c:tx>
            <c:strRef>
              <c:f>'Figura 13'!$F$20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13'!$F$21:$F$26</c:f>
              <c:numCache>
                <c:formatCode>#\ ##0,0</c:formatCode>
                <c:ptCount val="6"/>
                <c:pt idx="0">
                  <c:v>-174.7</c:v>
                </c:pt>
                <c:pt idx="1">
                  <c:v>-225.7</c:v>
                </c:pt>
                <c:pt idx="2">
                  <c:v>-282.60000000000002</c:v>
                </c:pt>
                <c:pt idx="3">
                  <c:v>-271.10000000000002</c:v>
                </c:pt>
                <c:pt idx="4">
                  <c:v>-173.7</c:v>
                </c:pt>
                <c:pt idx="5">
                  <c:v>-361.7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33-4221-BB37-7103809F1204}"/>
            </c:ext>
          </c:extLst>
        </c:ser>
        <c:ser>
          <c:idx val="6"/>
          <c:order val="5"/>
          <c:tx>
            <c:strRef>
              <c:f>'Figura 13'!$G$20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13'!$A$21:$A$26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13'!$G$21:$G$26</c:f>
              <c:numCache>
                <c:formatCode>#\ ##0,0</c:formatCode>
                <c:ptCount val="6"/>
                <c:pt idx="0">
                  <c:v>-167.2</c:v>
                </c:pt>
                <c:pt idx="1">
                  <c:v>-217.7</c:v>
                </c:pt>
                <c:pt idx="2">
                  <c:v>-244.6</c:v>
                </c:pt>
                <c:pt idx="3">
                  <c:v>-243.2</c:v>
                </c:pt>
                <c:pt idx="4">
                  <c:v>-223.9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33-4221-BB37-7103809F1204}"/>
            </c:ext>
          </c:extLst>
        </c:ser>
        <c:ser>
          <c:idx val="7"/>
          <c:order val="6"/>
          <c:tx>
            <c:strRef>
              <c:f>'Figura 13'!$H$20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13'!$H$21:$H$26</c:f>
              <c:numCache>
                <c:formatCode>#\ ##0,0</c:formatCode>
                <c:ptCount val="6"/>
                <c:pt idx="0">
                  <c:v>-148.5</c:v>
                </c:pt>
                <c:pt idx="1">
                  <c:v>-205.3</c:v>
                </c:pt>
                <c:pt idx="2">
                  <c:v>-269.2</c:v>
                </c:pt>
                <c:pt idx="3">
                  <c:v>-278.89999999999998</c:v>
                </c:pt>
                <c:pt idx="4">
                  <c:v>-305.5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33-4221-BB37-7103809F1204}"/>
            </c:ext>
          </c:extLst>
        </c:ser>
        <c:ser>
          <c:idx val="8"/>
          <c:order val="7"/>
          <c:tx>
            <c:strRef>
              <c:f>'Figura 13'!$I$20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13'!$I$21:$I$26</c:f>
              <c:numCache>
                <c:formatCode>#\ ##0,0</c:formatCode>
                <c:ptCount val="6"/>
                <c:pt idx="0">
                  <c:v>-183.1</c:v>
                </c:pt>
                <c:pt idx="1">
                  <c:v>-221.8</c:v>
                </c:pt>
                <c:pt idx="2">
                  <c:v>-262.10000000000002</c:v>
                </c:pt>
                <c:pt idx="3">
                  <c:v>-258.5</c:v>
                </c:pt>
                <c:pt idx="4">
                  <c:v>-269.7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33-4221-BB37-7103809F1204}"/>
            </c:ext>
          </c:extLst>
        </c:ser>
        <c:ser>
          <c:idx val="9"/>
          <c:order val="8"/>
          <c:tx>
            <c:strRef>
              <c:f>'Figura 13'!$J$20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13'!$J$21:$J$26</c:f>
              <c:numCache>
                <c:formatCode>#\ ##0,0</c:formatCode>
                <c:ptCount val="6"/>
                <c:pt idx="0">
                  <c:v>-168</c:v>
                </c:pt>
                <c:pt idx="1">
                  <c:v>-206.9</c:v>
                </c:pt>
                <c:pt idx="2">
                  <c:v>-266.7</c:v>
                </c:pt>
                <c:pt idx="3">
                  <c:v>-262.89999999999998</c:v>
                </c:pt>
                <c:pt idx="4">
                  <c:v>-296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3-4221-BB37-7103809F1204}"/>
            </c:ext>
          </c:extLst>
        </c:ser>
        <c:ser>
          <c:idx val="10"/>
          <c:order val="9"/>
          <c:tx>
            <c:strRef>
              <c:f>'Figura 13'!$K$20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13'!$K$21:$K$26</c:f>
              <c:numCache>
                <c:formatCode>#\ ##0,0</c:formatCode>
                <c:ptCount val="6"/>
                <c:pt idx="0">
                  <c:v>-179.4</c:v>
                </c:pt>
                <c:pt idx="1">
                  <c:v>-197.7</c:v>
                </c:pt>
                <c:pt idx="2">
                  <c:v>-281.60000000000002</c:v>
                </c:pt>
                <c:pt idx="3">
                  <c:v>-257</c:v>
                </c:pt>
                <c:pt idx="4">
                  <c:v>-244.2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33-4221-BB37-7103809F1204}"/>
            </c:ext>
          </c:extLst>
        </c:ser>
        <c:ser>
          <c:idx val="11"/>
          <c:order val="10"/>
          <c:tx>
            <c:strRef>
              <c:f>'Figura 13'!$L$20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13'!$L$21:$L$26</c:f>
              <c:numCache>
                <c:formatCode>#\ ##0,0</c:formatCode>
                <c:ptCount val="6"/>
                <c:pt idx="0">
                  <c:v>-135.9</c:v>
                </c:pt>
                <c:pt idx="1">
                  <c:v>-183.2</c:v>
                </c:pt>
                <c:pt idx="2">
                  <c:v>-253.70000000000005</c:v>
                </c:pt>
                <c:pt idx="3">
                  <c:v>-237.5</c:v>
                </c:pt>
                <c:pt idx="4">
                  <c:v>-260.89999999999998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33-4221-BB37-7103809F1204}"/>
            </c:ext>
          </c:extLst>
        </c:ser>
        <c:ser>
          <c:idx val="12"/>
          <c:order val="11"/>
          <c:tx>
            <c:strRef>
              <c:f>'Figura 13'!$M$20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13'!$M$21:$M$26</c:f>
              <c:numCache>
                <c:formatCode>#\ ##0,0</c:formatCode>
                <c:ptCount val="6"/>
                <c:pt idx="0">
                  <c:v>-197.9</c:v>
                </c:pt>
                <c:pt idx="1">
                  <c:v>-238.3</c:v>
                </c:pt>
                <c:pt idx="2">
                  <c:v>-300.49999999999994</c:v>
                </c:pt>
                <c:pt idx="3">
                  <c:v>-321.39999999999998</c:v>
                </c:pt>
                <c:pt idx="4">
                  <c:v>-349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7-4C0D-8440-2C837AB00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6253120"/>
        <c:axId val="186253680"/>
      </c:barChart>
      <c:catAx>
        <c:axId val="18625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2225" cap="flat" cmpd="sng" algn="ctr">
            <a:gradFill>
              <a:gsLst>
                <a:gs pos="0">
                  <a:schemeClr val="tx1">
                    <a:alpha val="9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6253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253680"/>
        <c:scaling>
          <c:orientation val="minMax"/>
          <c:min val="-4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625312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095502632723057"/>
          <c:w val="0.99780423405158192"/>
          <c:h val="7.3858659458612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62778414308116E-2"/>
          <c:y val="6.8799149302478671E-2"/>
          <c:w val="0.90019805713940926"/>
          <c:h val="0.698361703667659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14'!$B$23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338983050847456E-2"/>
                  <c:y val="1.2861736334405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D0-443D-BD79-EE1B6FF78167}"/>
                </c:ext>
              </c:extLst>
            </c:dLbl>
            <c:dLbl>
              <c:idx val="1"/>
              <c:layout>
                <c:manualLayout>
                  <c:x val="-1.5819209039548063E-2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D0-443D-BD79-EE1B6FF78167}"/>
                </c:ext>
              </c:extLst>
            </c:dLbl>
            <c:dLbl>
              <c:idx val="2"/>
              <c:layout>
                <c:manualLayout>
                  <c:x val="-2.0338983050847456E-2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D0-443D-BD79-EE1B6FF78167}"/>
                </c:ext>
              </c:extLst>
            </c:dLbl>
            <c:dLbl>
              <c:idx val="3"/>
              <c:layout>
                <c:manualLayout>
                  <c:x val="-1.8079096045197824E-2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D0-443D-BD79-EE1B6FF78167}"/>
                </c:ext>
              </c:extLst>
            </c:dLbl>
            <c:dLbl>
              <c:idx val="4"/>
              <c:layout>
                <c:manualLayout>
                  <c:x val="-1.58192090395480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D0-443D-BD79-EE1B6FF78167}"/>
                </c:ext>
              </c:extLst>
            </c:dLbl>
            <c:dLbl>
              <c:idx val="5"/>
              <c:layout>
                <c:manualLayout>
                  <c:x val="-1.8079096045197907E-2"/>
                  <c:y val="4.2872454448017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D0-443D-BD79-EE1B6FF781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14'!$A$24:$A$29</c:f>
              <c:strCache>
                <c:ptCount val="6"/>
                <c:pt idx="0">
                  <c:v>Ianuarie - mai 2016</c:v>
                </c:pt>
                <c:pt idx="1">
                  <c:v>Ianuarie - mai 2017</c:v>
                </c:pt>
                <c:pt idx="2">
                  <c:v>Ianuarie - mai 2018</c:v>
                </c:pt>
                <c:pt idx="3">
                  <c:v>Ianuarie - mai 2019</c:v>
                </c:pt>
                <c:pt idx="4">
                  <c:v>Ianuarie - mai 2020</c:v>
                </c:pt>
                <c:pt idx="5">
                  <c:v>Ianuarie - mai 2021</c:v>
                </c:pt>
              </c:strCache>
            </c:strRef>
          </c:cat>
          <c:val>
            <c:numRef>
              <c:f>'Figura 14'!$B$24:$B$29</c:f>
              <c:numCache>
                <c:formatCode>#\ ##0,0</c:formatCode>
                <c:ptCount val="6"/>
                <c:pt idx="0">
                  <c:v>747.9</c:v>
                </c:pt>
                <c:pt idx="1">
                  <c:v>857.1</c:v>
                </c:pt>
                <c:pt idx="2">
                  <c:v>1100.7</c:v>
                </c:pt>
                <c:pt idx="3">
                  <c:v>1159</c:v>
                </c:pt>
                <c:pt idx="4">
                  <c:v>980.6</c:v>
                </c:pt>
                <c:pt idx="5">
                  <c:v>1104.7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2C-4A3E-9B06-2ADBC8010143}"/>
            </c:ext>
          </c:extLst>
        </c:ser>
        <c:ser>
          <c:idx val="1"/>
          <c:order val="1"/>
          <c:tx>
            <c:strRef>
              <c:f>'Figura 14'!$C$23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1905333867164703E-3"/>
                  <c:y val="8.0644099551864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2C-4A3E-9B06-2ADBC8010143}"/>
                </c:ext>
              </c:extLst>
            </c:dLbl>
            <c:dLbl>
              <c:idx val="1"/>
              <c:layout>
                <c:manualLayout>
                  <c:x val="2.6707593754170559E-3"/>
                  <c:y val="-1.5302428032509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2C-4A3E-9B06-2ADBC8010143}"/>
                </c:ext>
              </c:extLst>
            </c:dLbl>
            <c:dLbl>
              <c:idx val="2"/>
              <c:layout>
                <c:manualLayout>
                  <c:x val="6.7796610169491523E-3"/>
                  <c:y val="7.55432902076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2C-4A3E-9B06-2ADBC8010143}"/>
                </c:ext>
              </c:extLst>
            </c:dLbl>
            <c:dLbl>
              <c:idx val="3"/>
              <c:layout>
                <c:manualLayout>
                  <c:x val="4.5197740112993519E-3"/>
                  <c:y val="4.2872454448017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D0-443D-BD79-EE1B6FF78167}"/>
                </c:ext>
              </c:extLst>
            </c:dLbl>
            <c:dLbl>
              <c:idx val="4"/>
              <c:layout>
                <c:manualLayout>
                  <c:x val="0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D0-443D-BD79-EE1B6FF78167}"/>
                </c:ext>
              </c:extLst>
            </c:dLbl>
            <c:dLbl>
              <c:idx val="5"/>
              <c:layout>
                <c:manualLayout>
                  <c:x val="2.2598870056497176E-3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D0-443D-BD79-EE1B6FF781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14'!$A$24:$A$29</c:f>
              <c:strCache>
                <c:ptCount val="6"/>
                <c:pt idx="0">
                  <c:v>Ianuarie - mai 2016</c:v>
                </c:pt>
                <c:pt idx="1">
                  <c:v>Ianuarie - mai 2017</c:v>
                </c:pt>
                <c:pt idx="2">
                  <c:v>Ianuarie - mai 2018</c:v>
                </c:pt>
                <c:pt idx="3">
                  <c:v>Ianuarie - mai 2019</c:v>
                </c:pt>
                <c:pt idx="4">
                  <c:v>Ianuarie - mai 2020</c:v>
                </c:pt>
                <c:pt idx="5">
                  <c:v>Ianuarie - mai 2021</c:v>
                </c:pt>
              </c:strCache>
            </c:strRef>
          </c:cat>
          <c:val>
            <c:numRef>
              <c:f>'Figura 14'!$C$24:$C$29</c:f>
              <c:numCache>
                <c:formatCode>#\ ##0,0</c:formatCode>
                <c:ptCount val="6"/>
                <c:pt idx="0">
                  <c:v>1543.7</c:v>
                </c:pt>
                <c:pt idx="1">
                  <c:v>1792.6</c:v>
                </c:pt>
                <c:pt idx="2">
                  <c:v>2276.1999999999998</c:v>
                </c:pt>
                <c:pt idx="3">
                  <c:v>2362.8000000000002</c:v>
                </c:pt>
                <c:pt idx="4">
                  <c:v>1980.1</c:v>
                </c:pt>
                <c:pt idx="5">
                  <c:v>2676.7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186257600"/>
        <c:axId val="186258160"/>
      </c:barChart>
      <c:lineChart>
        <c:grouping val="standard"/>
        <c:varyColors val="0"/>
        <c:ser>
          <c:idx val="2"/>
          <c:order val="2"/>
          <c:tx>
            <c:strRef>
              <c:f>'Figura 14'!$D$23</c:f>
              <c:strCache>
                <c:ptCount val="1"/>
                <c:pt idx="0">
                  <c:v>Balanţa Comercială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9739668134703522E-2"/>
                  <c:y val="-3.3748723531744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2C-4A3E-9B06-2ADBC8010143}"/>
                </c:ext>
              </c:extLst>
            </c:dLbl>
            <c:dLbl>
              <c:idx val="1"/>
              <c:layout>
                <c:manualLayout>
                  <c:x val="-5.5985586547444281E-2"/>
                  <c:y val="4.601767222827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2C-4A3E-9B06-2ADBC8010143}"/>
                </c:ext>
              </c:extLst>
            </c:dLbl>
            <c:dLbl>
              <c:idx val="2"/>
              <c:layout>
                <c:manualLayout>
                  <c:x val="-4.6674852084167447E-2"/>
                  <c:y val="-4.206665485142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2C-4A3E-9B06-2ADBC8010143}"/>
                </c:ext>
              </c:extLst>
            </c:dLbl>
            <c:dLbl>
              <c:idx val="3"/>
              <c:layout>
                <c:manualLayout>
                  <c:x val="-4.6930379465278706E-2"/>
                  <c:y val="3.8082554793191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2C-4A3E-9B06-2ADBC8010143}"/>
                </c:ext>
              </c:extLst>
            </c:dLbl>
            <c:dLbl>
              <c:idx val="4"/>
              <c:layout>
                <c:manualLayout>
                  <c:x val="-4.5197740112994433E-2"/>
                  <c:y val="-3.858520900321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D0-443D-BD79-EE1B6FF78167}"/>
                </c:ext>
              </c:extLst>
            </c:dLbl>
            <c:dLbl>
              <c:idx val="5"/>
              <c:layout>
                <c:manualLayout>
                  <c:x val="-1.1299435028248588E-2"/>
                  <c:y val="-3.4297963558413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D0-443D-BD79-EE1B6FF781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14'!$A$24:$A$29</c:f>
              <c:strCache>
                <c:ptCount val="6"/>
                <c:pt idx="0">
                  <c:v>Ianuarie - mai 2016</c:v>
                </c:pt>
                <c:pt idx="1">
                  <c:v>Ianuarie - mai 2017</c:v>
                </c:pt>
                <c:pt idx="2">
                  <c:v>Ianuarie - mai 2018</c:v>
                </c:pt>
                <c:pt idx="3">
                  <c:v>Ianuarie - mai 2019</c:v>
                </c:pt>
                <c:pt idx="4">
                  <c:v>Ianuarie - mai 2020</c:v>
                </c:pt>
                <c:pt idx="5">
                  <c:v>Ianuarie - mai 2021</c:v>
                </c:pt>
              </c:strCache>
            </c:strRef>
          </c:cat>
          <c:val>
            <c:numRef>
              <c:f>'Figura 14'!$D$24:$D$29</c:f>
              <c:numCache>
                <c:formatCode>#\ ##0,0</c:formatCode>
                <c:ptCount val="6"/>
                <c:pt idx="0">
                  <c:v>-795.8</c:v>
                </c:pt>
                <c:pt idx="1">
                  <c:v>-935.5</c:v>
                </c:pt>
                <c:pt idx="2">
                  <c:v>-1175.5</c:v>
                </c:pt>
                <c:pt idx="3">
                  <c:v>-1203.8</c:v>
                </c:pt>
                <c:pt idx="4">
                  <c:v>-999.5</c:v>
                </c:pt>
                <c:pt idx="5">
                  <c:v>-1572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57600"/>
        <c:axId val="186258160"/>
      </c:lineChart>
      <c:catAx>
        <c:axId val="18625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6258160"/>
        <c:crosses val="autoZero"/>
        <c:auto val="1"/>
        <c:lblAlgn val="ctr"/>
        <c:lblOffset val="100"/>
        <c:noMultiLvlLbl val="0"/>
      </c:catAx>
      <c:valAx>
        <c:axId val="18625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,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625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316784554473065E-2"/>
          <c:y val="0.9276522267513988"/>
          <c:w val="0.8834227501223364"/>
          <c:h val="6.8060527803799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2225680993372"/>
          <c:y val="6.4815888241982797E-2"/>
          <c:w val="0.89823830143437733"/>
          <c:h val="0.68725503774568897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2'!$A$24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8289512056606958E-2"/>
                  <c:y val="-5.3692058067971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B9-4D8A-9707-67BFA32E0303}"/>
                </c:ext>
              </c:extLst>
            </c:dLbl>
            <c:dLbl>
              <c:idx val="1"/>
              <c:layout>
                <c:manualLayout>
                  <c:x val="-2.16809846230165E-2"/>
                  <c:y val="3.8327391486487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B9-4D8A-9707-67BFA32E0303}"/>
                </c:ext>
              </c:extLst>
            </c:dLbl>
            <c:dLbl>
              <c:idx val="2"/>
              <c:layout>
                <c:manualLayout>
                  <c:x val="-3.0238829795398381E-2"/>
                  <c:y val="-3.5173532798750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B9-4D8A-9707-67BFA32E0303}"/>
                </c:ext>
              </c:extLst>
            </c:dLbl>
            <c:dLbl>
              <c:idx val="3"/>
              <c:layout>
                <c:manualLayout>
                  <c:x val="-3.5648263265337446E-2"/>
                  <c:y val="4.3530199595435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B9-4D8A-9707-67BFA32E0303}"/>
                </c:ext>
              </c:extLst>
            </c:dLbl>
            <c:dLbl>
              <c:idx val="4"/>
              <c:layout>
                <c:manualLayout>
                  <c:x val="-2.1268473213729842E-2"/>
                  <c:y val="-3.7339762497114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B9-4D8A-9707-67BFA32E0303}"/>
                </c:ext>
              </c:extLst>
            </c:dLbl>
            <c:dLbl>
              <c:idx val="5"/>
              <c:layout>
                <c:manualLayout>
                  <c:x val="-2.1266105716721689E-2"/>
                  <c:y val="-5.3321729270801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DCB9-4D8A-9707-67BFA32E0303}"/>
                </c:ext>
              </c:extLst>
            </c:dLbl>
            <c:dLbl>
              <c:idx val="6"/>
              <c:layout>
                <c:manualLayout>
                  <c:x val="-4.1934736228146953E-2"/>
                  <c:y val="-3.9803164116055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B9-4D8A-9707-67BFA32E0303}"/>
                </c:ext>
              </c:extLst>
            </c:dLbl>
            <c:dLbl>
              <c:idx val="7"/>
              <c:layout>
                <c:manualLayout>
                  <c:x val="-2.7850992310171754E-2"/>
                  <c:y val="3.8900568278130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B9-4D8A-9707-67BFA32E0303}"/>
                </c:ext>
              </c:extLst>
            </c:dLbl>
            <c:dLbl>
              <c:idx val="8"/>
              <c:layout>
                <c:manualLayout>
                  <c:x val="-3.4137465272981227E-2"/>
                  <c:y val="-3.9803164116055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B9-4D8A-9707-67BFA32E0303}"/>
                </c:ext>
              </c:extLst>
            </c:dLbl>
            <c:dLbl>
              <c:idx val="9"/>
              <c:layout>
                <c:manualLayout>
                  <c:x val="-1.2694970146275575E-2"/>
                  <c:y val="-3.0543901481445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B9-4D8A-9707-67BFA32E0303}"/>
                </c:ext>
              </c:extLst>
            </c:dLbl>
            <c:dLbl>
              <c:idx val="10"/>
              <c:layout>
                <c:manualLayout>
                  <c:x val="-2.2003039093797559E-2"/>
                  <c:y val="-4.4432795433360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B9-4D8A-9707-67BFA32E0303}"/>
                </c:ext>
              </c:extLst>
            </c:dLbl>
            <c:dLbl>
              <c:idx val="11"/>
              <c:layout>
                <c:manualLayout>
                  <c:x val="-3.0149000683864068E-2"/>
                  <c:y val="3.05009105132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B9-4D8A-9707-67BFA32E0303}"/>
                </c:ext>
              </c:extLst>
            </c:dLbl>
            <c:dLbl>
              <c:idx val="12"/>
              <c:layout>
                <c:manualLayout>
                  <c:x val="-4.7782689444521263E-2"/>
                  <c:y val="-3.9803164116055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B9-4D8A-9707-67BFA32E0303}"/>
                </c:ext>
              </c:extLst>
            </c:dLbl>
            <c:dLbl>
              <c:idx val="13"/>
              <c:layout>
                <c:manualLayout>
                  <c:x val="-3.4137465272981227E-2"/>
                  <c:y val="-3.0543901481445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B9-4D8A-9707-67BFA32E0303}"/>
                </c:ext>
              </c:extLst>
            </c:dLbl>
            <c:dLbl>
              <c:idx val="14"/>
              <c:layout>
                <c:manualLayout>
                  <c:x val="-1.2256450399840442E-2"/>
                  <c:y val="-2.5914270164140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B9-4D8A-9707-67BFA32E0303}"/>
                </c:ext>
              </c:extLst>
            </c:dLbl>
            <c:dLbl>
              <c:idx val="15"/>
              <c:layout>
                <c:manualLayout>
                  <c:x val="-2.5901674571380404E-2"/>
                  <c:y val="-3.980316411605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B9-4D8A-9707-67BFA32E0303}"/>
                </c:ext>
              </c:extLst>
            </c:dLbl>
            <c:dLbl>
              <c:idx val="16"/>
              <c:layout>
                <c:manualLayout>
                  <c:x val="-5.7529278138478301E-2"/>
                  <c:y val="-3.5173532798750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B9-4D8A-9707-67BFA32E0303}"/>
                </c:ext>
              </c:extLst>
            </c:dLbl>
            <c:dLbl>
              <c:idx val="17"/>
              <c:layout>
                <c:manualLayout>
                  <c:x val="-3.6086783011772795E-2"/>
                  <c:y val="-3.054390148144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B9-4D8A-9707-67BFA32E0303}"/>
                </c:ext>
              </c:extLst>
            </c:dLbl>
            <c:dLbl>
              <c:idx val="18"/>
              <c:layout>
                <c:manualLayout>
                  <c:x val="-1.2694970146275575E-2"/>
                  <c:y val="-2.1284638846835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B9-4D8A-9707-67BFA32E0303}"/>
                </c:ext>
              </c:extLst>
            </c:dLbl>
            <c:dLbl>
              <c:idx val="20"/>
              <c:layout>
                <c:manualLayout>
                  <c:x val="-3.6086783011772795E-2"/>
                  <c:y val="-3.980316411605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B9-4D8A-9707-67BFA32E0303}"/>
                </c:ext>
              </c:extLst>
            </c:dLbl>
            <c:dLbl>
              <c:idx val="21"/>
              <c:layout>
                <c:manualLayout>
                  <c:x val="-1.8542923362649844E-2"/>
                  <c:y val="-2.591427016414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B9-4D8A-9707-67BFA32E0303}"/>
                </c:ext>
              </c:extLst>
            </c:dLbl>
            <c:dLbl>
              <c:idx val="22"/>
              <c:layout>
                <c:manualLayout>
                  <c:x val="-2.4390876579024112E-2"/>
                  <c:y val="-4.443279543336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B9-4D8A-9707-67BFA32E0303}"/>
                </c:ext>
              </c:extLst>
            </c:dLbl>
            <c:dLbl>
              <c:idx val="23"/>
              <c:layout>
                <c:manualLayout>
                  <c:x val="-3.1749627787754746E-2"/>
                  <c:y val="3.4270936960825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B9-4D8A-9707-67BFA32E0303}"/>
                </c:ext>
              </c:extLst>
            </c:dLbl>
            <c:dLbl>
              <c:idx val="25"/>
              <c:layout>
                <c:manualLayout>
                  <c:x val="-4.7718684287271107E-2"/>
                  <c:y val="-3.0543901481445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B9-4D8A-9707-67BFA32E0303}"/>
                </c:ext>
              </c:extLst>
            </c:dLbl>
            <c:dLbl>
              <c:idx val="26"/>
              <c:layout>
                <c:manualLayout>
                  <c:x val="-9.8232666517610867E-3"/>
                  <c:y val="-1.5624235895594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B9-4D8A-9707-67BFA32E0303}"/>
                </c:ext>
              </c:extLst>
            </c:dLbl>
            <c:dLbl>
              <c:idx val="27"/>
              <c:layout>
                <c:manualLayout>
                  <c:x val="-2.9271673485561346E-2"/>
                  <c:y val="3.6493027948053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B9-4D8A-9707-67BFA32E0303}"/>
                </c:ext>
              </c:extLst>
            </c:dLbl>
            <c:dLbl>
              <c:idx val="28"/>
              <c:layout>
                <c:manualLayout>
                  <c:x val="-2.0289057948968737E-3"/>
                  <c:y val="-4.7056691203501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B9-4D8A-9707-67BFA32E0303}"/>
                </c:ext>
              </c:extLst>
            </c:dLbl>
            <c:numFmt formatCode="# ##0,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2'!$B$22:$AD$23</c:f>
              <c:multiLvlStrCache>
                <c:ptCount val="2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2'!$B$24:$AD$24</c:f>
              <c:numCache>
                <c:formatCode>#\ ##0,0</c:formatCode>
                <c:ptCount val="29"/>
                <c:pt idx="0">
                  <c:v>107.04955714362214</c:v>
                </c:pt>
                <c:pt idx="1">
                  <c:v>103.05469693630643</c:v>
                </c:pt>
                <c:pt idx="2">
                  <c:v>106.5540849399146</c:v>
                </c:pt>
                <c:pt idx="3">
                  <c:v>83.804058120513616</c:v>
                </c:pt>
                <c:pt idx="4">
                  <c:v>97.663587687631406</c:v>
                </c:pt>
                <c:pt idx="5">
                  <c:v>96.047232355670943</c:v>
                </c:pt>
                <c:pt idx="6">
                  <c:v>108.87893967295254</c:v>
                </c:pt>
                <c:pt idx="7">
                  <c:v>93.476142278451405</c:v>
                </c:pt>
                <c:pt idx="8">
                  <c:v>116.03027535062083</c:v>
                </c:pt>
                <c:pt idx="9">
                  <c:v>112.37403253245004</c:v>
                </c:pt>
                <c:pt idx="10">
                  <c:v>99.332915825323369</c:v>
                </c:pt>
                <c:pt idx="11">
                  <c:v>81.894486392152885</c:v>
                </c:pt>
                <c:pt idx="12">
                  <c:v>100.54069338788538</c:v>
                </c:pt>
                <c:pt idx="13">
                  <c:v>111.77933359663091</c:v>
                </c:pt>
                <c:pt idx="14">
                  <c:v>85.694935103741471</c:v>
                </c:pt>
                <c:pt idx="15">
                  <c:v>71.283537880135214</c:v>
                </c:pt>
                <c:pt idx="16">
                  <c:v>103.90424682350312</c:v>
                </c:pt>
                <c:pt idx="17">
                  <c:v>121.75061963317823</c:v>
                </c:pt>
                <c:pt idx="18">
                  <c:v>100.8184202333199</c:v>
                </c:pt>
                <c:pt idx="19">
                  <c:v>78.376764810035453</c:v>
                </c:pt>
                <c:pt idx="20">
                  <c:v>129.49769232961904</c:v>
                </c:pt>
                <c:pt idx="21">
                  <c:v>117.47585360993436</c:v>
                </c:pt>
                <c:pt idx="22">
                  <c:v>105.08585699580438</c:v>
                </c:pt>
                <c:pt idx="23">
                  <c:v>83.287463510424814</c:v>
                </c:pt>
                <c:pt idx="24">
                  <c:v>90.924906043100663</c:v>
                </c:pt>
                <c:pt idx="25">
                  <c:v>114.41186008293316</c:v>
                </c:pt>
                <c:pt idx="26">
                  <c:v>114.18675061706691</c:v>
                </c:pt>
                <c:pt idx="27">
                  <c:v>84.198294032010949</c:v>
                </c:pt>
                <c:pt idx="28">
                  <c:v>92.410830860406648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D8C-45EE-B332-341AC82C0A62}"/>
            </c:ext>
          </c:extLst>
        </c:ser>
        <c:ser>
          <c:idx val="1"/>
          <c:order val="1"/>
          <c:tx>
            <c:strRef>
              <c:f>'Figura 2'!$A$25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238863389278448E-2"/>
                  <c:y val="3.4842305949541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B9-4D8A-9707-67BFA32E0303}"/>
                </c:ext>
              </c:extLst>
            </c:dLbl>
            <c:dLbl>
              <c:idx val="1"/>
              <c:layout>
                <c:manualLayout>
                  <c:x val="-2.1744254017291451E-2"/>
                  <c:y val="-3.9473355732813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B9-4D8A-9707-67BFA32E0303}"/>
                </c:ext>
              </c:extLst>
            </c:dLbl>
            <c:dLbl>
              <c:idx val="2"/>
              <c:layout>
                <c:manualLayout>
                  <c:x val="-2.0492241101441266E-2"/>
                  <c:y val="2.5914634702039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B9-4D8A-9707-67BFA32E0303}"/>
                </c:ext>
              </c:extLst>
            </c:dLbl>
            <c:dLbl>
              <c:idx val="3"/>
              <c:layout>
                <c:manualLayout>
                  <c:x val="-1.6593605623858421E-2"/>
                  <c:y val="-2.9640941105621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B9-4D8A-9707-67BFA32E0303}"/>
                </c:ext>
              </c:extLst>
            </c:dLbl>
            <c:dLbl>
              <c:idx val="4"/>
              <c:layout>
                <c:manualLayout>
                  <c:x val="-2.9800310048963177E-2"/>
                  <c:y val="3.5173897336649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B9-4D8A-9707-67BFA32E0303}"/>
                </c:ext>
              </c:extLst>
            </c:dLbl>
            <c:dLbl>
              <c:idx val="5"/>
              <c:layout>
                <c:manualLayout>
                  <c:x val="-2.5901674571380331E-2"/>
                  <c:y val="5.369242260587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B9-4D8A-9707-67BFA32E0303}"/>
                </c:ext>
              </c:extLst>
            </c:dLbl>
            <c:dLbl>
              <c:idx val="6"/>
              <c:layout>
                <c:manualLayout>
                  <c:x val="-3.608678301177265E-2"/>
                  <c:y val="4.9062791288564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B9-4D8A-9707-67BFA32E0303}"/>
                </c:ext>
              </c:extLst>
            </c:dLbl>
            <c:dLbl>
              <c:idx val="7"/>
              <c:layout>
                <c:manualLayout>
                  <c:x val="-4.4591794446746788E-3"/>
                  <c:y val="-1.1122415836401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B9-4D8A-9707-67BFA32E0303}"/>
                </c:ext>
              </c:extLst>
            </c:dLbl>
            <c:dLbl>
              <c:idx val="8"/>
              <c:layout>
                <c:manualLayout>
                  <c:x val="-5.9827261950164384E-2"/>
                  <c:y val="3.62597997725854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B9-4D8A-9707-67BFA32E0303}"/>
                </c:ext>
              </c:extLst>
            </c:dLbl>
            <c:dLbl>
              <c:idx val="9"/>
              <c:layout>
                <c:manualLayout>
                  <c:x val="-3.8036100750564072E-2"/>
                  <c:y val="3.0544266019344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B9-4D8A-9707-67BFA32E0303}"/>
                </c:ext>
              </c:extLst>
            </c:dLbl>
            <c:dLbl>
              <c:idx val="10"/>
              <c:layout>
                <c:manualLayout>
                  <c:x val="-3.174962778775467E-2"/>
                  <c:y val="3.0544266019344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CB9-4D8A-9707-67BFA32E0303}"/>
                </c:ext>
              </c:extLst>
            </c:dLbl>
            <c:dLbl>
              <c:idx val="11"/>
              <c:layout>
                <c:manualLayout>
                  <c:x val="-2.9800310048963177E-2"/>
                  <c:y val="3.9803528653954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CB9-4D8A-9707-67BFA32E0303}"/>
                </c:ext>
              </c:extLst>
            </c:dLbl>
            <c:dLbl>
              <c:idx val="12"/>
              <c:layout>
                <c:manualLayout>
                  <c:x val="-3.17496277877546E-2"/>
                  <c:y val="3.9803528653954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DCB9-4D8A-9707-67BFA32E0303}"/>
                </c:ext>
              </c:extLst>
            </c:dLbl>
            <c:dLbl>
              <c:idx val="13"/>
              <c:layout>
                <c:manualLayout>
                  <c:x val="-6.8470169299013062E-3"/>
                  <c:y val="-2.03816784710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CB9-4D8A-9707-67BFA32E0303}"/>
                </c:ext>
              </c:extLst>
            </c:dLbl>
            <c:dLbl>
              <c:idx val="14"/>
              <c:layout>
                <c:manualLayout>
                  <c:x val="-4.3445534220503138E-2"/>
                  <c:y val="4.4433159971259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DCB9-4D8A-9707-67BFA32E0303}"/>
                </c:ext>
              </c:extLst>
            </c:dLbl>
            <c:dLbl>
              <c:idx val="15"/>
              <c:layout>
                <c:manualLayout>
                  <c:x val="-3.1749627787754746E-2"/>
                  <c:y val="3.9803528653954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CB9-4D8A-9707-67BFA32E0303}"/>
                </c:ext>
              </c:extLst>
            </c:dLbl>
            <c:dLbl>
              <c:idx val="16"/>
              <c:layout>
                <c:manualLayout>
                  <c:x val="-1.615508587742329E-2"/>
                  <c:y val="3.0544266019344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DCB9-4D8A-9707-67BFA32E0303}"/>
                </c:ext>
              </c:extLst>
            </c:dLbl>
            <c:dLbl>
              <c:idx val="17"/>
              <c:layout>
                <c:manualLayout>
                  <c:x val="-4.539485195929456E-2"/>
                  <c:y val="-2.5011309788316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DCB9-4D8A-9707-67BFA32E0303}"/>
                </c:ext>
              </c:extLst>
            </c:dLbl>
            <c:dLbl>
              <c:idx val="18"/>
              <c:layout>
                <c:manualLayout>
                  <c:x val="-2.9800310048963177E-2"/>
                  <c:y val="-2.9640941105621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DCB9-4D8A-9707-67BFA32E0303}"/>
                </c:ext>
              </c:extLst>
            </c:dLbl>
            <c:dLbl>
              <c:idx val="20"/>
              <c:layout>
                <c:manualLayout>
                  <c:x val="-1.810440361621464E-2"/>
                  <c:y val="3.5173897336649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DCB9-4D8A-9707-67BFA32E0303}"/>
                </c:ext>
              </c:extLst>
            </c:dLbl>
            <c:dLbl>
              <c:idx val="21"/>
              <c:layout>
                <c:manualLayout>
                  <c:x val="-4.7344169698085983E-2"/>
                  <c:y val="-2.9640941105621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DCB9-4D8A-9707-67BFA32E0303}"/>
                </c:ext>
              </c:extLst>
            </c:dLbl>
            <c:dLbl>
              <c:idx val="22"/>
              <c:layout>
                <c:manualLayout>
                  <c:x val="-4.9293487436877552E-2"/>
                  <c:y val="-2.9640941105621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DCB9-4D8A-9707-67BFA32E0303}"/>
                </c:ext>
              </c:extLst>
            </c:dLbl>
            <c:dLbl>
              <c:idx val="23"/>
              <c:layout>
                <c:manualLayout>
                  <c:x val="-2.8289512056606958E-2"/>
                  <c:y val="-3.8900203740231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DCB9-4D8A-9707-67BFA32E0303}"/>
                </c:ext>
              </c:extLst>
            </c:dLbl>
            <c:dLbl>
              <c:idx val="24"/>
              <c:layout>
                <c:manualLayout>
                  <c:x val="-2.9800310048963177E-2"/>
                  <c:y val="3.9803528653954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DCB9-4D8A-9707-67BFA32E0303}"/>
                </c:ext>
              </c:extLst>
            </c:dLbl>
            <c:dLbl>
              <c:idx val="25"/>
              <c:layout>
                <c:manualLayout>
                  <c:x val="-1.8917437951834967E-2"/>
                  <c:y val="3.9803528653954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DCB9-4D8A-9707-67BFA32E0303}"/>
                </c:ext>
              </c:extLst>
            </c:dLbl>
            <c:dLbl>
              <c:idx val="26"/>
              <c:layout>
                <c:manualLayout>
                  <c:x val="-3.8634787630354606E-2"/>
                  <c:y val="-3.649268597125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DCB9-4D8A-9707-67BFA32E0303}"/>
                </c:ext>
              </c:extLst>
            </c:dLbl>
            <c:dLbl>
              <c:idx val="27"/>
              <c:layout>
                <c:manualLayout>
                  <c:x val="-2.737170113756366E-2"/>
                  <c:y val="-4.5178896611864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DCB9-4D8A-9707-67BFA32E0303}"/>
                </c:ext>
              </c:extLst>
            </c:dLbl>
            <c:dLbl>
              <c:idx val="28"/>
              <c:layout>
                <c:manualLayout>
                  <c:x val="0"/>
                  <c:y val="3.4646011268135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DCB9-4D8A-9707-67BFA32E0303}"/>
                </c:ext>
              </c:extLst>
            </c:dLbl>
            <c:numFmt formatCode="# ##0,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2'!$B$22:$AD$23</c:f>
              <c:multiLvlStrCache>
                <c:ptCount val="2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2'!$B$25:$AD$25</c:f>
              <c:numCache>
                <c:formatCode>#\ ##0,0</c:formatCode>
                <c:ptCount val="29"/>
                <c:pt idx="0">
                  <c:v>106.32363840150403</c:v>
                </c:pt>
                <c:pt idx="1">
                  <c:v>112.03752197942065</c:v>
                </c:pt>
                <c:pt idx="2">
                  <c:v>106.24094623150131</c:v>
                </c:pt>
                <c:pt idx="3">
                  <c:v>107.92813662968615</c:v>
                </c:pt>
                <c:pt idx="4">
                  <c:v>94.400104290284631</c:v>
                </c:pt>
                <c:pt idx="5">
                  <c:v>94.437390084542201</c:v>
                </c:pt>
                <c:pt idx="6">
                  <c:v>100.6095432052643</c:v>
                </c:pt>
                <c:pt idx="7">
                  <c:v>94.145274542115814</c:v>
                </c:pt>
                <c:pt idx="8">
                  <c:v>115.19027152038439</c:v>
                </c:pt>
                <c:pt idx="9">
                  <c:v>103.62098669571817</c:v>
                </c:pt>
                <c:pt idx="10">
                  <c:v>99.147688156183818</c:v>
                </c:pt>
                <c:pt idx="11">
                  <c:v>99.755109028932736</c:v>
                </c:pt>
                <c:pt idx="12">
                  <c:v>93.68976480021378</c:v>
                </c:pt>
                <c:pt idx="13">
                  <c:v>101.62156394157972</c:v>
                </c:pt>
                <c:pt idx="14">
                  <c:v>81.728010071364707</c:v>
                </c:pt>
                <c:pt idx="15">
                  <c:v>69.517656214361068</c:v>
                </c:pt>
                <c:pt idx="16">
                  <c:v>73.959803043393492</c:v>
                </c:pt>
                <c:pt idx="17">
                  <c:v>93.752330261178145</c:v>
                </c:pt>
                <c:pt idx="18">
                  <c:v>86.811663105059509</c:v>
                </c:pt>
                <c:pt idx="19">
                  <c:v>79.643812518387932</c:v>
                </c:pt>
                <c:pt idx="20">
                  <c:v>88.887920831852767</c:v>
                </c:pt>
                <c:pt idx="21">
                  <c:v>92.923464078044901</c:v>
                </c:pt>
                <c:pt idx="22">
                  <c:v>98.30519698859753</c:v>
                </c:pt>
                <c:pt idx="23">
                  <c:v>99.977310656379856</c:v>
                </c:pt>
                <c:pt idx="24">
                  <c:v>90.415405658705879</c:v>
                </c:pt>
                <c:pt idx="25">
                  <c:v>92.544788099159774</c:v>
                </c:pt>
                <c:pt idx="26">
                  <c:v>123.31403981805084</c:v>
                </c:pt>
                <c:pt idx="27">
                  <c:v>145.65539382086087</c:v>
                </c:pt>
                <c:pt idx="28">
                  <c:v>129.54365556539327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2D8C-45EE-B332-341AC82C0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92064"/>
        <c:axId val="182492624"/>
      </c:lineChart>
      <c:catAx>
        <c:axId val="18249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492624"/>
        <c:crossesAt val="50"/>
        <c:auto val="0"/>
        <c:lblAlgn val="ctr"/>
        <c:lblOffset val="100"/>
        <c:noMultiLvlLbl val="0"/>
      </c:catAx>
      <c:valAx>
        <c:axId val="182492624"/>
        <c:scaling>
          <c:orientation val="minMax"/>
          <c:max val="17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49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7.9311033036221973E-2"/>
          <c:y val="0.92998049555732143"/>
          <c:w val="0.90022613392334228"/>
          <c:h val="6.7859894706144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3412934038983"/>
          <c:y val="2.5787239558018211E-2"/>
          <c:w val="0.81282173982395844"/>
          <c:h val="0.744733158355205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3'!$B$22</c:f>
              <c:strCache>
                <c:ptCount val="1"/>
                <c:pt idx="0">
                  <c:v>Ianuarie - mai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3'!$B$23:$B$27</c:f>
              <c:numCache>
                <c:formatCode>#\ ##0,0</c:formatCode>
                <c:ptCount val="5"/>
                <c:pt idx="0">
                  <c:v>5.4</c:v>
                </c:pt>
                <c:pt idx="1">
                  <c:v>0.7</c:v>
                </c:pt>
                <c:pt idx="2">
                  <c:v>92.7</c:v>
                </c:pt>
                <c:pt idx="3">
                  <c:v>1.1000000000000001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2-423F-8D54-2DEAA91EB392}"/>
            </c:ext>
          </c:extLst>
        </c:ser>
        <c:ser>
          <c:idx val="1"/>
          <c:order val="1"/>
          <c:tx>
            <c:strRef>
              <c:f>'Figura 3'!$C$22</c:f>
              <c:strCache>
                <c:ptCount val="1"/>
                <c:pt idx="0">
                  <c:v>Ianuarie - mai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3'!$C$23:$C$27</c:f>
              <c:numCache>
                <c:formatCode>#\ ##0,0</c:formatCode>
                <c:ptCount val="5"/>
                <c:pt idx="0">
                  <c:v>9.5</c:v>
                </c:pt>
                <c:pt idx="1">
                  <c:v>4.8</c:v>
                </c:pt>
                <c:pt idx="2">
                  <c:v>84.5</c:v>
                </c:pt>
                <c:pt idx="3">
                  <c:v>1.2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7-422B-9D14-91634F5C3357}"/>
            </c:ext>
          </c:extLst>
        </c:ser>
        <c:ser>
          <c:idx val="2"/>
          <c:order val="2"/>
          <c:tx>
            <c:strRef>
              <c:f>'Figura 3'!$D$22</c:f>
              <c:strCache>
                <c:ptCount val="1"/>
                <c:pt idx="0">
                  <c:v>Ianuarie - mai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3'!$D$23:$D$27</c:f>
              <c:numCache>
                <c:formatCode>#\ ##0,0</c:formatCode>
                <c:ptCount val="5"/>
                <c:pt idx="0">
                  <c:v>7.6</c:v>
                </c:pt>
                <c:pt idx="1">
                  <c:v>4.8</c:v>
                </c:pt>
                <c:pt idx="2">
                  <c:v>86</c:v>
                </c:pt>
                <c:pt idx="3">
                  <c:v>1.6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77-422B-9D14-91634F5C3357}"/>
            </c:ext>
          </c:extLst>
        </c:ser>
        <c:ser>
          <c:idx val="3"/>
          <c:order val="3"/>
          <c:tx>
            <c:strRef>
              <c:f>'Figura 3'!$E$22</c:f>
              <c:strCache>
                <c:ptCount val="1"/>
                <c:pt idx="0">
                  <c:v>Ianuarie - mai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3'!$E$23:$E$27</c:f>
              <c:numCache>
                <c:formatCode>#\ ##0,0</c:formatCode>
                <c:ptCount val="5"/>
                <c:pt idx="0">
                  <c:v>7.8</c:v>
                </c:pt>
                <c:pt idx="1">
                  <c:v>3.1</c:v>
                </c:pt>
                <c:pt idx="2">
                  <c:v>86.9</c:v>
                </c:pt>
                <c:pt idx="3">
                  <c:v>2.1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77-422B-9D14-91634F5C3357}"/>
            </c:ext>
          </c:extLst>
        </c:ser>
        <c:ser>
          <c:idx val="4"/>
          <c:order val="4"/>
          <c:tx>
            <c:strRef>
              <c:f>'Figura 3'!$F$22</c:f>
              <c:strCache>
                <c:ptCount val="1"/>
                <c:pt idx="0">
                  <c:v>Ianuarie - mai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3'!$F$23:$F$27</c:f>
              <c:numCache>
                <c:formatCode>#\ ##0,0</c:formatCode>
                <c:ptCount val="5"/>
                <c:pt idx="0">
                  <c:v>7.8</c:v>
                </c:pt>
                <c:pt idx="1">
                  <c:v>1.7</c:v>
                </c:pt>
                <c:pt idx="2">
                  <c:v>87.5</c:v>
                </c:pt>
                <c:pt idx="3">
                  <c:v>2.9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77-422B-9D14-91634F5C3357}"/>
            </c:ext>
          </c:extLst>
        </c:ser>
        <c:ser>
          <c:idx val="5"/>
          <c:order val="5"/>
          <c:tx>
            <c:strRef>
              <c:f>'Figura 3'!$G$22</c:f>
              <c:strCache>
                <c:ptCount val="1"/>
                <c:pt idx="0">
                  <c:v>Ianuarie - mai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3'!$G$23:$G$27</c:f>
              <c:numCache>
                <c:formatCode>#\ ##0,0</c:formatCode>
                <c:ptCount val="5"/>
                <c:pt idx="0">
                  <c:v>5.7</c:v>
                </c:pt>
                <c:pt idx="1">
                  <c:v>1.4</c:v>
                </c:pt>
                <c:pt idx="2">
                  <c:v>91.4</c:v>
                </c:pt>
                <c:pt idx="3">
                  <c:v>1.3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77-422B-9D14-91634F5C3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3017024"/>
        <c:axId val="183017584"/>
      </c:barChart>
      <c:catAx>
        <c:axId val="183017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017584"/>
        <c:crossesAt val="0"/>
        <c:auto val="1"/>
        <c:lblAlgn val="ctr"/>
        <c:lblOffset val="100"/>
        <c:noMultiLvlLbl val="0"/>
      </c:catAx>
      <c:valAx>
        <c:axId val="183017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017024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317179275242529"/>
          <c:y val="0.88995112137928867"/>
          <c:w val="0.89682824803149608"/>
          <c:h val="0.1100488592772057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03993862784941E-2"/>
          <c:y val="7.9067734558931208E-2"/>
          <c:w val="0.89680642947696532"/>
          <c:h val="0.638723252813737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4'!$A$20</c:f>
              <c:strCache>
                <c:ptCount val="1"/>
                <c:pt idx="0">
                  <c:v>Ţările Uniunii Europene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4'!$B$19:$G$19</c:f>
              <c:strCache>
                <c:ptCount val="6"/>
                <c:pt idx="0">
                  <c:v>Ianuarie - mai 2016</c:v>
                </c:pt>
                <c:pt idx="1">
                  <c:v>Ianuarie - mai 2017</c:v>
                </c:pt>
                <c:pt idx="2">
                  <c:v>Ianuarie - mai 2018</c:v>
                </c:pt>
                <c:pt idx="3">
                  <c:v>Ianuarie - mai 2019</c:v>
                </c:pt>
                <c:pt idx="4">
                  <c:v>Ianuarie - mai 2020</c:v>
                </c:pt>
                <c:pt idx="5">
                  <c:v>Ianuarie - mai 2021</c:v>
                </c:pt>
              </c:strCache>
            </c:strRef>
          </c:cat>
          <c:val>
            <c:numRef>
              <c:f>'Figura 4'!$B$20:$G$20</c:f>
              <c:numCache>
                <c:formatCode>#\ ##0,0</c:formatCode>
                <c:ptCount val="6"/>
                <c:pt idx="0">
                  <c:v>56.3</c:v>
                </c:pt>
                <c:pt idx="1">
                  <c:v>57.6</c:v>
                </c:pt>
                <c:pt idx="2">
                  <c:v>64.5</c:v>
                </c:pt>
                <c:pt idx="3">
                  <c:v>62.2</c:v>
                </c:pt>
                <c:pt idx="4">
                  <c:v>63</c:v>
                </c:pt>
                <c:pt idx="5">
                  <c:v>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9-4207-A2A3-2E8D24AB4E7A}"/>
            </c:ext>
          </c:extLst>
        </c:ser>
        <c:ser>
          <c:idx val="1"/>
          <c:order val="1"/>
          <c:tx>
            <c:strRef>
              <c:f>'Figura 4'!$A$21</c:f>
              <c:strCache>
                <c:ptCount val="1"/>
                <c:pt idx="0">
                  <c:v>Ţările CSI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4'!$B$19:$G$19</c:f>
              <c:strCache>
                <c:ptCount val="6"/>
                <c:pt idx="0">
                  <c:v>Ianuarie - mai 2016</c:v>
                </c:pt>
                <c:pt idx="1">
                  <c:v>Ianuarie - mai 2017</c:v>
                </c:pt>
                <c:pt idx="2">
                  <c:v>Ianuarie - mai 2018</c:v>
                </c:pt>
                <c:pt idx="3">
                  <c:v>Ianuarie - mai 2019</c:v>
                </c:pt>
                <c:pt idx="4">
                  <c:v>Ianuarie - mai 2020</c:v>
                </c:pt>
                <c:pt idx="5">
                  <c:v>Ianuarie - mai 2021</c:v>
                </c:pt>
              </c:strCache>
            </c:strRef>
          </c:cat>
          <c:val>
            <c:numRef>
              <c:f>'Figura 4'!$B$21:$G$21</c:f>
              <c:numCache>
                <c:formatCode>#\ ##0,0</c:formatCode>
                <c:ptCount val="6"/>
                <c:pt idx="0">
                  <c:v>20.5</c:v>
                </c:pt>
                <c:pt idx="1">
                  <c:v>20.7</c:v>
                </c:pt>
                <c:pt idx="2">
                  <c:v>16.100000000000001</c:v>
                </c:pt>
                <c:pt idx="3">
                  <c:v>14.7</c:v>
                </c:pt>
                <c:pt idx="4">
                  <c:v>16.5</c:v>
                </c:pt>
                <c:pt idx="5">
                  <c:v>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9-4207-A2A3-2E8D24AB4E7A}"/>
            </c:ext>
          </c:extLst>
        </c:ser>
        <c:ser>
          <c:idx val="2"/>
          <c:order val="2"/>
          <c:tx>
            <c:strRef>
              <c:f>'Figura 4'!$A$22</c:f>
              <c:strCache>
                <c:ptCount val="1"/>
                <c:pt idx="0">
                  <c:v>Celelalte ţări ale lumii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4'!$B$19:$G$19</c:f>
              <c:strCache>
                <c:ptCount val="6"/>
                <c:pt idx="0">
                  <c:v>Ianuarie - mai 2016</c:v>
                </c:pt>
                <c:pt idx="1">
                  <c:v>Ianuarie - mai 2017</c:v>
                </c:pt>
                <c:pt idx="2">
                  <c:v>Ianuarie - mai 2018</c:v>
                </c:pt>
                <c:pt idx="3">
                  <c:v>Ianuarie - mai 2019</c:v>
                </c:pt>
                <c:pt idx="4">
                  <c:v>Ianuarie - mai 2020</c:v>
                </c:pt>
                <c:pt idx="5">
                  <c:v>Ianuarie - mai 2021</c:v>
                </c:pt>
              </c:strCache>
            </c:strRef>
          </c:cat>
          <c:val>
            <c:numRef>
              <c:f>'Figura 4'!$B$22:$G$22</c:f>
              <c:numCache>
                <c:formatCode>#\ ##0,0</c:formatCode>
                <c:ptCount val="6"/>
                <c:pt idx="0">
                  <c:v>23.2</c:v>
                </c:pt>
                <c:pt idx="1">
                  <c:v>21.7</c:v>
                </c:pt>
                <c:pt idx="2">
                  <c:v>19.399999999999999</c:v>
                </c:pt>
                <c:pt idx="3">
                  <c:v>23.1</c:v>
                </c:pt>
                <c:pt idx="4">
                  <c:v>20.5</c:v>
                </c:pt>
                <c:pt idx="5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9-4207-A2A3-2E8D24AB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021504"/>
        <c:axId val="183022064"/>
      </c:barChart>
      <c:catAx>
        <c:axId val="18302150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022064"/>
        <c:crosses val="autoZero"/>
        <c:auto val="1"/>
        <c:lblAlgn val="ctr"/>
        <c:lblOffset val="100"/>
        <c:noMultiLvlLbl val="0"/>
      </c:catAx>
      <c:valAx>
        <c:axId val="183022064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021504"/>
        <c:crosses val="autoZero"/>
        <c:crossBetween val="between"/>
        <c:majorUnit val="20"/>
      </c:valAx>
      <c:spPr>
        <a:noFill/>
        <a:ln w="31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9.6676737160120846E-2"/>
          <c:y val="0.93755354110147993"/>
          <c:w val="0.90332326283987918"/>
          <c:h val="6.2446458898520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41699880107581E-2"/>
          <c:y val="3.9900389809764354E-2"/>
          <c:w val="0.94076377536801559"/>
          <c:h val="0.57413364313067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5'!$B$23</c:f>
              <c:strCache>
                <c:ptCount val="1"/>
                <c:pt idx="0">
                  <c:v> Ianuarie - mai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5'!$A$24:$A$41</c:f>
              <c:strCache>
                <c:ptCount val="18"/>
                <c:pt idx="0">
                  <c:v>România</c:v>
                </c:pt>
                <c:pt idx="1">
                  <c:v>Germania</c:v>
                </c:pt>
                <c:pt idx="2">
                  <c:v>Federaţia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Regatul Unit </c:v>
                </c:pt>
                <c:pt idx="10">
                  <c:v>Spania</c:v>
                </c:pt>
                <c:pt idx="11">
                  <c:v>Olanda</c:v>
                </c:pt>
                <c:pt idx="12">
                  <c:v>Ungaria</c:v>
                </c:pt>
                <c:pt idx="13">
                  <c:v>Portugalia</c:v>
                </c:pt>
                <c:pt idx="14">
                  <c:v>Elveţia</c:v>
                </c:pt>
                <c:pt idx="15">
                  <c:v>Franţa</c:v>
                </c:pt>
                <c:pt idx="16">
                  <c:v>Bulgaria</c:v>
                </c:pt>
                <c:pt idx="17">
                  <c:v>Grecia</c:v>
                </c:pt>
              </c:strCache>
            </c:strRef>
          </c:cat>
          <c:val>
            <c:numRef>
              <c:f>'Figura 5'!$B$24:$B$41</c:f>
              <c:numCache>
                <c:formatCode>#\ ##0,0</c:formatCode>
                <c:ptCount val="18"/>
                <c:pt idx="0">
                  <c:v>23.607169096670063</c:v>
                </c:pt>
                <c:pt idx="1">
                  <c:v>6.4560811205234918</c:v>
                </c:pt>
                <c:pt idx="2">
                  <c:v>10.332111485355938</c:v>
                </c:pt>
                <c:pt idx="3">
                  <c:v>3.805321196229249</c:v>
                </c:pt>
                <c:pt idx="4">
                  <c:v>9.9300239474250294</c:v>
                </c:pt>
                <c:pt idx="5">
                  <c:v>3.3820410264168697</c:v>
                </c:pt>
                <c:pt idx="6">
                  <c:v>1.662719121297735</c:v>
                </c:pt>
                <c:pt idx="7">
                  <c:v>2.6074012119936407</c:v>
                </c:pt>
                <c:pt idx="8">
                  <c:v>6.2647371028150971</c:v>
                </c:pt>
                <c:pt idx="9">
                  <c:v>6.4654333353667592</c:v>
                </c:pt>
                <c:pt idx="10">
                  <c:v>0.15724688555264707</c:v>
                </c:pt>
                <c:pt idx="11">
                  <c:v>1.0877047866828982</c:v>
                </c:pt>
                <c:pt idx="12">
                  <c:v>0.21982217830196216</c:v>
                </c:pt>
                <c:pt idx="13">
                  <c:v>3.5331480369197983E-2</c:v>
                </c:pt>
                <c:pt idx="14">
                  <c:v>1.7733255293046344</c:v>
                </c:pt>
                <c:pt idx="15">
                  <c:v>2.7120147602507516</c:v>
                </c:pt>
                <c:pt idx="16">
                  <c:v>2.7591124560478355</c:v>
                </c:pt>
                <c:pt idx="17">
                  <c:v>0.89446930448934847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D-42D8-B371-6A71C526E757}"/>
            </c:ext>
          </c:extLst>
        </c:ser>
        <c:ser>
          <c:idx val="1"/>
          <c:order val="1"/>
          <c:tx>
            <c:strRef>
              <c:f>'Figura 5'!$C$23</c:f>
              <c:strCache>
                <c:ptCount val="1"/>
                <c:pt idx="0">
                  <c:v>Ianuarie - mai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5'!$A$24:$A$41</c:f>
              <c:strCache>
                <c:ptCount val="18"/>
                <c:pt idx="0">
                  <c:v>România</c:v>
                </c:pt>
                <c:pt idx="1">
                  <c:v>Germania</c:v>
                </c:pt>
                <c:pt idx="2">
                  <c:v>Federaţia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Regatul Unit </c:v>
                </c:pt>
                <c:pt idx="10">
                  <c:v>Spania</c:v>
                </c:pt>
                <c:pt idx="11">
                  <c:v>Olanda</c:v>
                </c:pt>
                <c:pt idx="12">
                  <c:v>Ungaria</c:v>
                </c:pt>
                <c:pt idx="13">
                  <c:v>Portugalia</c:v>
                </c:pt>
                <c:pt idx="14">
                  <c:v>Elveţia</c:v>
                </c:pt>
                <c:pt idx="15">
                  <c:v>Franţa</c:v>
                </c:pt>
                <c:pt idx="16">
                  <c:v>Bulgaria</c:v>
                </c:pt>
                <c:pt idx="17">
                  <c:v>Grecia</c:v>
                </c:pt>
              </c:strCache>
            </c:strRef>
          </c:cat>
          <c:val>
            <c:numRef>
              <c:f>'Figura 5'!$C$24:$C$41</c:f>
              <c:numCache>
                <c:formatCode>#\ ##0,0</c:formatCode>
                <c:ptCount val="18"/>
                <c:pt idx="0">
                  <c:v>24.33881683133276</c:v>
                </c:pt>
                <c:pt idx="1">
                  <c:v>6.7886514022543656</c:v>
                </c:pt>
                <c:pt idx="2">
                  <c:v>11.428386201307688</c:v>
                </c:pt>
                <c:pt idx="3">
                  <c:v>5.03453014209415</c:v>
                </c:pt>
                <c:pt idx="4">
                  <c:v>8.8718031114830804</c:v>
                </c:pt>
                <c:pt idx="5">
                  <c:v>3.2742685181879767</c:v>
                </c:pt>
                <c:pt idx="6">
                  <c:v>1.3487853894049211</c:v>
                </c:pt>
                <c:pt idx="7">
                  <c:v>2.5099301756068884</c:v>
                </c:pt>
                <c:pt idx="8">
                  <c:v>5.6175577668093233</c:v>
                </c:pt>
                <c:pt idx="9">
                  <c:v>5.6724141047971504</c:v>
                </c:pt>
                <c:pt idx="10">
                  <c:v>1.1580342968208561</c:v>
                </c:pt>
                <c:pt idx="11">
                  <c:v>1.121247878431568</c:v>
                </c:pt>
                <c:pt idx="12">
                  <c:v>0.26386877816617765</c:v>
                </c:pt>
                <c:pt idx="13">
                  <c:v>5.3009938403510582E-3</c:v>
                </c:pt>
                <c:pt idx="14">
                  <c:v>1.2652754101546198</c:v>
                </c:pt>
                <c:pt idx="15">
                  <c:v>1.7874997807073159</c:v>
                </c:pt>
                <c:pt idx="16">
                  <c:v>3.4721171308306644</c:v>
                </c:pt>
                <c:pt idx="17">
                  <c:v>1.3361740768772734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D-42D8-B371-6A71C526E757}"/>
            </c:ext>
          </c:extLst>
        </c:ser>
        <c:ser>
          <c:idx val="2"/>
          <c:order val="2"/>
          <c:tx>
            <c:strRef>
              <c:f>'Figura 5'!$D$23</c:f>
              <c:strCache>
                <c:ptCount val="1"/>
                <c:pt idx="0">
                  <c:v>Ianuarie - mai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5'!$A$24:$A$41</c:f>
              <c:strCache>
                <c:ptCount val="18"/>
                <c:pt idx="0">
                  <c:v>România</c:v>
                </c:pt>
                <c:pt idx="1">
                  <c:v>Germania</c:v>
                </c:pt>
                <c:pt idx="2">
                  <c:v>Federaţia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Regatul Unit </c:v>
                </c:pt>
                <c:pt idx="10">
                  <c:v>Spania</c:v>
                </c:pt>
                <c:pt idx="11">
                  <c:v>Olanda</c:v>
                </c:pt>
                <c:pt idx="12">
                  <c:v>Ungaria</c:v>
                </c:pt>
                <c:pt idx="13">
                  <c:v>Portugalia</c:v>
                </c:pt>
                <c:pt idx="14">
                  <c:v>Elveţia</c:v>
                </c:pt>
                <c:pt idx="15">
                  <c:v>Franţa</c:v>
                </c:pt>
                <c:pt idx="16">
                  <c:v>Bulgaria</c:v>
                </c:pt>
                <c:pt idx="17">
                  <c:v>Grecia</c:v>
                </c:pt>
              </c:strCache>
            </c:strRef>
          </c:cat>
          <c:val>
            <c:numRef>
              <c:f>'Figura 5'!$D$24:$D$41</c:f>
              <c:numCache>
                <c:formatCode>#\ ##0,0</c:formatCode>
                <c:ptCount val="18"/>
                <c:pt idx="0">
                  <c:v>25.766790910060049</c:v>
                </c:pt>
                <c:pt idx="1">
                  <c:v>8.6460772721024881</c:v>
                </c:pt>
                <c:pt idx="2">
                  <c:v>8.2086683681719919</c:v>
                </c:pt>
                <c:pt idx="3">
                  <c:v>4.0693716426205961</c:v>
                </c:pt>
                <c:pt idx="4">
                  <c:v>11.33473112632943</c:v>
                </c:pt>
                <c:pt idx="5">
                  <c:v>3.401282208729036</c:v>
                </c:pt>
                <c:pt idx="6">
                  <c:v>1.5683806860186611</c:v>
                </c:pt>
                <c:pt idx="7">
                  <c:v>3.1199543774811507</c:v>
                </c:pt>
                <c:pt idx="8">
                  <c:v>3.8282904224994181</c:v>
                </c:pt>
                <c:pt idx="9">
                  <c:v>3.3620056728920371</c:v>
                </c:pt>
                <c:pt idx="10">
                  <c:v>1.1821752378757842</c:v>
                </c:pt>
                <c:pt idx="11">
                  <c:v>1.5069243076629633</c:v>
                </c:pt>
                <c:pt idx="12">
                  <c:v>0.30102625047209564</c:v>
                </c:pt>
                <c:pt idx="13">
                  <c:v>0.83815208872038105</c:v>
                </c:pt>
                <c:pt idx="14">
                  <c:v>2.4576475694263196</c:v>
                </c:pt>
                <c:pt idx="15">
                  <c:v>2.0296652237622448</c:v>
                </c:pt>
                <c:pt idx="16">
                  <c:v>2.2193360231586778</c:v>
                </c:pt>
                <c:pt idx="17">
                  <c:v>1.3332603224688255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D-42D8-B371-6A71C526E757}"/>
            </c:ext>
          </c:extLst>
        </c:ser>
        <c:ser>
          <c:idx val="3"/>
          <c:order val="3"/>
          <c:tx>
            <c:strRef>
              <c:f>'Figura 5'!$E$23</c:f>
              <c:strCache>
                <c:ptCount val="1"/>
                <c:pt idx="0">
                  <c:v> Ianuarie - mai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5'!$A$24:$A$41</c:f>
              <c:strCache>
                <c:ptCount val="18"/>
                <c:pt idx="0">
                  <c:v>România</c:v>
                </c:pt>
                <c:pt idx="1">
                  <c:v>Germania</c:v>
                </c:pt>
                <c:pt idx="2">
                  <c:v>Federaţia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Regatul Unit </c:v>
                </c:pt>
                <c:pt idx="10">
                  <c:v>Spania</c:v>
                </c:pt>
                <c:pt idx="11">
                  <c:v>Olanda</c:v>
                </c:pt>
                <c:pt idx="12">
                  <c:v>Ungaria</c:v>
                </c:pt>
                <c:pt idx="13">
                  <c:v>Portugalia</c:v>
                </c:pt>
                <c:pt idx="14">
                  <c:v>Elveţia</c:v>
                </c:pt>
                <c:pt idx="15">
                  <c:v>Franţa</c:v>
                </c:pt>
                <c:pt idx="16">
                  <c:v>Bulgaria</c:v>
                </c:pt>
                <c:pt idx="17">
                  <c:v>Grecia</c:v>
                </c:pt>
              </c:strCache>
            </c:strRef>
          </c:cat>
          <c:val>
            <c:numRef>
              <c:f>'Figura 5'!$E$24:$E$41</c:f>
              <c:numCache>
                <c:formatCode>#\ ##0,0</c:formatCode>
                <c:ptCount val="18"/>
                <c:pt idx="0">
                  <c:v>27.817695923856654</c:v>
                </c:pt>
                <c:pt idx="1">
                  <c:v>8.9696049235239403</c:v>
                </c:pt>
                <c:pt idx="2">
                  <c:v>8.270194369362196</c:v>
                </c:pt>
                <c:pt idx="3">
                  <c:v>9.6349251453592473</c:v>
                </c:pt>
                <c:pt idx="4">
                  <c:v>9.9243181560070877</c:v>
                </c:pt>
                <c:pt idx="5">
                  <c:v>3.7731484597546707</c:v>
                </c:pt>
                <c:pt idx="6">
                  <c:v>1.7201771910934895</c:v>
                </c:pt>
                <c:pt idx="7">
                  <c:v>2.683641458116194</c:v>
                </c:pt>
                <c:pt idx="8">
                  <c:v>3.1097706527487992</c:v>
                </c:pt>
                <c:pt idx="9">
                  <c:v>1.851577172385142</c:v>
                </c:pt>
                <c:pt idx="10">
                  <c:v>1.389479838816166</c:v>
                </c:pt>
                <c:pt idx="11">
                  <c:v>1.3974601648811282</c:v>
                </c:pt>
                <c:pt idx="12">
                  <c:v>0.27621630315009527</c:v>
                </c:pt>
                <c:pt idx="13">
                  <c:v>3.0070565785518277E-3</c:v>
                </c:pt>
                <c:pt idx="14">
                  <c:v>2.7488117210686935</c:v>
                </c:pt>
                <c:pt idx="15">
                  <c:v>1.3759063422347275</c:v>
                </c:pt>
                <c:pt idx="16">
                  <c:v>1.4434614095732266</c:v>
                </c:pt>
                <c:pt idx="17">
                  <c:v>0.80256777460133311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DD-42D8-B371-6A71C526E757}"/>
            </c:ext>
          </c:extLst>
        </c:ser>
        <c:ser>
          <c:idx val="4"/>
          <c:order val="4"/>
          <c:tx>
            <c:strRef>
              <c:f>'Figura 5'!$F$23</c:f>
              <c:strCache>
                <c:ptCount val="1"/>
                <c:pt idx="0">
                  <c:v>Ianuarie - mai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5'!$A$24:$A$41</c:f>
              <c:strCache>
                <c:ptCount val="18"/>
                <c:pt idx="0">
                  <c:v>România</c:v>
                </c:pt>
                <c:pt idx="1">
                  <c:v>Germania</c:v>
                </c:pt>
                <c:pt idx="2">
                  <c:v>Federaţia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Regatul Unit </c:v>
                </c:pt>
                <c:pt idx="10">
                  <c:v>Spania</c:v>
                </c:pt>
                <c:pt idx="11">
                  <c:v>Olanda</c:v>
                </c:pt>
                <c:pt idx="12">
                  <c:v>Ungaria</c:v>
                </c:pt>
                <c:pt idx="13">
                  <c:v>Portugalia</c:v>
                </c:pt>
                <c:pt idx="14">
                  <c:v>Elveţia</c:v>
                </c:pt>
                <c:pt idx="15">
                  <c:v>Franţa</c:v>
                </c:pt>
                <c:pt idx="16">
                  <c:v>Bulgaria</c:v>
                </c:pt>
                <c:pt idx="17">
                  <c:v>Grecia</c:v>
                </c:pt>
              </c:strCache>
            </c:strRef>
          </c:cat>
          <c:val>
            <c:numRef>
              <c:f>'Figura 5'!$F$24:$F$41</c:f>
              <c:numCache>
                <c:formatCode>#\ ##0,0</c:formatCode>
                <c:ptCount val="18"/>
                <c:pt idx="0">
                  <c:v>24.608929545033913</c:v>
                </c:pt>
                <c:pt idx="1">
                  <c:v>8.6401948636200938</c:v>
                </c:pt>
                <c:pt idx="2">
                  <c:v>10.387866062770293</c:v>
                </c:pt>
                <c:pt idx="3">
                  <c:v>7.1945524075112024</c:v>
                </c:pt>
                <c:pt idx="4">
                  <c:v>8.5311734986127519</c:v>
                </c:pt>
                <c:pt idx="5">
                  <c:v>4.1354258917289837</c:v>
                </c:pt>
                <c:pt idx="6">
                  <c:v>3.3406865703576609</c:v>
                </c:pt>
                <c:pt idx="7">
                  <c:v>2.390188668164356</c:v>
                </c:pt>
                <c:pt idx="8">
                  <c:v>2.8679513844437272</c:v>
                </c:pt>
                <c:pt idx="9">
                  <c:v>1.5660725755409963</c:v>
                </c:pt>
                <c:pt idx="10">
                  <c:v>2.0051321255873416</c:v>
                </c:pt>
                <c:pt idx="11">
                  <c:v>1.5214044619503322</c:v>
                </c:pt>
                <c:pt idx="12">
                  <c:v>0.62595462672460878</c:v>
                </c:pt>
                <c:pt idx="13">
                  <c:v>0.91127519877357621</c:v>
                </c:pt>
                <c:pt idx="14">
                  <c:v>3.7980418801795777</c:v>
                </c:pt>
                <c:pt idx="15">
                  <c:v>1.6553481438032414</c:v>
                </c:pt>
                <c:pt idx="16">
                  <c:v>1.6961952971959577</c:v>
                </c:pt>
                <c:pt idx="17">
                  <c:v>1.9064053690747813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DD-42D8-B371-6A71C526E757}"/>
            </c:ext>
          </c:extLst>
        </c:ser>
        <c:ser>
          <c:idx val="5"/>
          <c:order val="5"/>
          <c:tx>
            <c:strRef>
              <c:f>'Figura 5'!$G$23</c:f>
              <c:strCache>
                <c:ptCount val="1"/>
                <c:pt idx="0">
                  <c:v>Ianuarie - mai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5'!$A$24:$A$41</c:f>
              <c:strCache>
                <c:ptCount val="18"/>
                <c:pt idx="0">
                  <c:v>România</c:v>
                </c:pt>
                <c:pt idx="1">
                  <c:v>Germania</c:v>
                </c:pt>
                <c:pt idx="2">
                  <c:v>Federaţia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Regatul Unit </c:v>
                </c:pt>
                <c:pt idx="10">
                  <c:v>Spania</c:v>
                </c:pt>
                <c:pt idx="11">
                  <c:v>Olanda</c:v>
                </c:pt>
                <c:pt idx="12">
                  <c:v>Ungaria</c:v>
                </c:pt>
                <c:pt idx="13">
                  <c:v>Portugalia</c:v>
                </c:pt>
                <c:pt idx="14">
                  <c:v>Elveţia</c:v>
                </c:pt>
                <c:pt idx="15">
                  <c:v>Franţa</c:v>
                </c:pt>
                <c:pt idx="16">
                  <c:v>Bulgaria</c:v>
                </c:pt>
                <c:pt idx="17">
                  <c:v>Grecia</c:v>
                </c:pt>
              </c:strCache>
            </c:strRef>
          </c:cat>
          <c:val>
            <c:numRef>
              <c:f>'Figura 5'!$G$24:$G$41</c:f>
              <c:numCache>
                <c:formatCode>#\ ##0,0</c:formatCode>
                <c:ptCount val="18"/>
                <c:pt idx="0">
                  <c:v>27.83099245160982</c:v>
                </c:pt>
                <c:pt idx="1">
                  <c:v>10.391774778829388</c:v>
                </c:pt>
                <c:pt idx="2">
                  <c:v>9.4659432014673328</c:v>
                </c:pt>
                <c:pt idx="3">
                  <c:v>9.082918127827039</c:v>
                </c:pt>
                <c:pt idx="4">
                  <c:v>6.9983498532805877</c:v>
                </c:pt>
                <c:pt idx="5">
                  <c:v>3.9097719451297133</c:v>
                </c:pt>
                <c:pt idx="6">
                  <c:v>3.0802392704024095</c:v>
                </c:pt>
                <c:pt idx="7">
                  <c:v>2.8274431736297103</c:v>
                </c:pt>
                <c:pt idx="8">
                  <c:v>2.4345524502748144</c:v>
                </c:pt>
                <c:pt idx="9">
                  <c:v>1.8077319650882426</c:v>
                </c:pt>
                <c:pt idx="10">
                  <c:v>1.5701596499308716</c:v>
                </c:pt>
                <c:pt idx="11">
                  <c:v>1.5081598150376294</c:v>
                </c:pt>
                <c:pt idx="12">
                  <c:v>1.4643309900288515</c:v>
                </c:pt>
                <c:pt idx="13">
                  <c:v>1.4549010700234728</c:v>
                </c:pt>
                <c:pt idx="14">
                  <c:v>1.3305019461842831</c:v>
                </c:pt>
                <c:pt idx="15">
                  <c:v>1.3253024888245382</c:v>
                </c:pt>
                <c:pt idx="16">
                  <c:v>1.3122179091244908</c:v>
                </c:pt>
                <c:pt idx="17">
                  <c:v>1.0663985152732578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DD-42D8-B371-6A71C526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351104"/>
        <c:axId val="183351664"/>
      </c:barChart>
      <c:catAx>
        <c:axId val="18335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351664"/>
        <c:crosses val="autoZero"/>
        <c:auto val="1"/>
        <c:lblAlgn val="ctr"/>
        <c:lblOffset val="100"/>
        <c:noMultiLvlLbl val="0"/>
      </c:catAx>
      <c:valAx>
        <c:axId val="18335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351104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6.6158590096490999E-2"/>
          <c:y val="0.89758650660470718"/>
          <c:w val="0.88406382134037409"/>
          <c:h val="0.101132494389862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/>
              <a:t>Ianuarie -</a:t>
            </a:r>
            <a:r>
              <a:rPr lang="en-US" sz="800" b="1"/>
              <a:t> mai</a:t>
            </a:r>
            <a:r>
              <a:rPr lang="ro-RO" sz="800" b="1"/>
              <a:t>  2020</a:t>
            </a:r>
            <a:endParaRPr lang="en-US" sz="800" b="1"/>
          </a:p>
        </c:rich>
      </c:tx>
      <c:layout>
        <c:manualLayout>
          <c:xMode val="edge"/>
          <c:yMode val="edge"/>
          <c:x val="0.38607218981532454"/>
          <c:y val="3.44595095178758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50967090652131"/>
          <c:y val="0.14671776027996497"/>
          <c:w val="0.60529683020391678"/>
          <c:h val="0.60159470891826594"/>
        </c:manualLayout>
      </c:layout>
      <c:pieChart>
        <c:varyColors val="1"/>
        <c:ser>
          <c:idx val="0"/>
          <c:order val="0"/>
          <c:tx>
            <c:strRef>
              <c:f>'Figura 6'!$B$23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blurRad="254000" sx="102000" sy="102000" algn="ctr" rotWithShape="0">
                <a:schemeClr val="bg1">
                  <a:alpha val="20000"/>
                </a:schemeClr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12-4B6E-845E-70CFFD92003C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812-4B6E-845E-70CFFD92003C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812-4B6E-845E-70CFFD92003C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812-4B6E-845E-70CFFD92003C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812-4B6E-845E-70CFFD92003C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812-4B6E-845E-70CFFD92003C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812-4B6E-845E-70CFFD92003C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Lbls>
            <c:dLbl>
              <c:idx val="0"/>
              <c:layout>
                <c:manualLayout>
                  <c:x val="-1.3692739739863678E-2"/>
                  <c:y val="-1.44561663199991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104645970204708"/>
                      <c:h val="0.174552903128049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812-4B6E-845E-70CFFD92003C}"/>
                </c:ext>
              </c:extLst>
            </c:dLbl>
            <c:dLbl>
              <c:idx val="1"/>
              <c:layout>
                <c:manualLayout>
                  <c:x val="3.2086913221147997E-2"/>
                  <c:y val="-0.127177870575826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40117862625661"/>
                      <c:h val="0.17004621897010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812-4B6E-845E-70CFFD92003C}"/>
                </c:ext>
              </c:extLst>
            </c:dLbl>
            <c:dLbl>
              <c:idx val="2"/>
              <c:layout>
                <c:manualLayout>
                  <c:x val="4.9481255141614763E-2"/>
                  <c:y val="-0.118091886080406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9854074844418"/>
                      <c:h val="0.21226543651740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812-4B6E-845E-70CFFD92003C}"/>
                </c:ext>
              </c:extLst>
            </c:dLbl>
            <c:dLbl>
              <c:idx val="3"/>
              <c:layout>
                <c:manualLayout>
                  <c:x val="-4.3058204147041852E-3"/>
                  <c:y val="7.702273329046327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5522705888179"/>
                      <c:h val="0.158395503592353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812-4B6E-845E-70CFFD92003C}"/>
                </c:ext>
              </c:extLst>
            </c:dLbl>
            <c:dLbl>
              <c:idx val="4"/>
              <c:layout>
                <c:manualLayout>
                  <c:x val="-6.3298544292235734E-2"/>
                  <c:y val="2.99734710385501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9142868335488"/>
                      <c:h val="0.171258977243229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812-4B6E-845E-70CFFD92003C}"/>
                </c:ext>
              </c:extLst>
            </c:dLbl>
            <c:dLbl>
              <c:idx val="5"/>
              <c:layout>
                <c:manualLayout>
                  <c:x val="-3.8713494475485312E-2"/>
                  <c:y val="1.55721155645606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289304157963768"/>
                      <c:h val="0.159204683994750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812-4B6E-845E-70CFFD92003C}"/>
                </c:ext>
              </c:extLst>
            </c:dLbl>
            <c:dLbl>
              <c:idx val="6"/>
              <c:layout>
                <c:manualLayout>
                  <c:x val="-1.141696372819463E-2"/>
                  <c:y val="-0.100626594725849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7013358404826"/>
                      <c:h val="0.189049830309672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812-4B6E-845E-70CFFD92003C}"/>
                </c:ext>
              </c:extLst>
            </c:dLbl>
            <c:dLbl>
              <c:idx val="7"/>
              <c:layout>
                <c:manualLayout>
                  <c:x val="5.6666332150836062E-3"/>
                  <c:y val="-6.96429442330022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39718729188702"/>
                      <c:h val="0.245371636237777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8"/>
              <c:layout>
                <c:manualLayout>
                  <c:x val="-3.3770797600322484E-2"/>
                  <c:y val="8.777679451268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07752575704152"/>
                      <c:h val="0.222003018853412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>
                <a:outerShdw sx="1000" sy="1000" algn="tl" rotWithShape="0">
                  <a:schemeClr val="bg1"/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2">
                      <a:lumMod val="7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6'!$A$24:$A$32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6'!$B$24:$B$32</c:f>
              <c:numCache>
                <c:formatCode>#\ ##0,0</c:formatCode>
                <c:ptCount val="9"/>
                <c:pt idx="0">
                  <c:v>29.1</c:v>
                </c:pt>
                <c:pt idx="1">
                  <c:v>7.2</c:v>
                </c:pt>
                <c:pt idx="2">
                  <c:v>9.4</c:v>
                </c:pt>
                <c:pt idx="3">
                  <c:v>0.2</c:v>
                </c:pt>
                <c:pt idx="4">
                  <c:v>5.0999999999999996</c:v>
                </c:pt>
                <c:pt idx="5">
                  <c:v>5</c:v>
                </c:pt>
                <c:pt idx="6">
                  <c:v>6.2</c:v>
                </c:pt>
                <c:pt idx="7">
                  <c:v>19.600000000000001</c:v>
                </c:pt>
                <c:pt idx="8">
                  <c:v>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812-4B6E-845E-70CFFD9200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 </a:t>
            </a: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mai</a:t>
            </a:r>
            <a:r>
              <a:rPr lang="ro-RO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ro-RO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2021</a:t>
            </a:r>
            <a:endPara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5011302597933147"/>
          <c:y val="6.52913047830588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58989501312333"/>
          <c:y val="0.16552125228950701"/>
          <c:w val="0.59277007696872541"/>
          <c:h val="0.59143950440538373"/>
        </c:manualLayout>
      </c:layout>
      <c:pieChart>
        <c:varyColors val="1"/>
        <c:ser>
          <c:idx val="0"/>
          <c:order val="0"/>
          <c:tx>
            <c:strRef>
              <c:f>'Figura 6'!$B$34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78-4F5F-8973-1809C55EF1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78-4F5F-8973-1809C55EF1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78-4F5F-8973-1809C55EF1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78-4F5F-8973-1809C55EF1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78-4F5F-8973-1809C55EF1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378-4F5F-8973-1809C55EF17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378-4F5F-8973-1809C55EF17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Lbls>
            <c:dLbl>
              <c:idx val="0"/>
              <c:layout>
                <c:manualLayout>
                  <c:x val="1.2148855366086155E-2"/>
                  <c:y val="5.9640005292186812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223976033045346"/>
                      <c:h val="0.149046461340085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378-4F5F-8973-1809C55EF17F}"/>
                </c:ext>
              </c:extLst>
            </c:dLbl>
            <c:dLbl>
              <c:idx val="1"/>
              <c:layout>
                <c:manualLayout>
                  <c:x val="6.0719311252666781E-3"/>
                  <c:y val="-1.48963508411846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69770340921853"/>
                      <c:h val="0.174130046246094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378-4F5F-8973-1809C55EF17F}"/>
                </c:ext>
              </c:extLst>
            </c:dLbl>
            <c:dLbl>
              <c:idx val="2"/>
              <c:layout>
                <c:manualLayout>
                  <c:x val="-2.6546731022378234E-3"/>
                  <c:y val="-7.9084066667553368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941656201298206"/>
                      <c:h val="0.180982638687145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378-4F5F-8973-1809C55EF17F}"/>
                </c:ext>
              </c:extLst>
            </c:dLbl>
            <c:dLbl>
              <c:idx val="3"/>
              <c:layout>
                <c:manualLayout>
                  <c:x val="4.1666830708661416E-2"/>
                  <c:y val="-3.04514173134977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22801837270337"/>
                      <c:h val="0.174130176174021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378-4F5F-8973-1809C55EF17F}"/>
                </c:ext>
              </c:extLst>
            </c:dLbl>
            <c:dLbl>
              <c:idx val="4"/>
              <c:layout>
                <c:manualLayout>
                  <c:x val="-9.2874973059554316E-3"/>
                  <c:y val="5.80740651845628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78-4F5F-8973-1809C55EF17F}"/>
                </c:ext>
              </c:extLst>
            </c:dLbl>
            <c:dLbl>
              <c:idx val="5"/>
              <c:layout>
                <c:manualLayout>
                  <c:x val="-9.583333333333334E-2"/>
                  <c:y val="5.24976034036668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78-4F5F-8973-1809C55EF17F}"/>
                </c:ext>
              </c:extLst>
            </c:dLbl>
            <c:dLbl>
              <c:idx val="6"/>
              <c:layout>
                <c:manualLayout>
                  <c:x val="-0.15667816968888723"/>
                  <c:y val="-5.27576216049408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20800524934378"/>
                      <c:h val="0.22733057648369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378-4F5F-8973-1809C55EF17F}"/>
                </c:ext>
              </c:extLst>
            </c:dLbl>
            <c:dLbl>
              <c:idx val="7"/>
              <c:layout>
                <c:manualLayout>
                  <c:x val="-5.0627165574737946E-3"/>
                  <c:y val="-0.124700476926835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22637795275591"/>
                      <c:h val="0.280530976793368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8"/>
              <c:layout>
                <c:manualLayout>
                  <c:x val="5.5039066055561784E-3"/>
                  <c:y val="7.92866622144744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91533465881326"/>
                      <c:h val="0.220616164541204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6'!$A$35:$A$43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6'!$B$35:$B$43</c:f>
              <c:numCache>
                <c:formatCode>#\ ##0,0</c:formatCode>
                <c:ptCount val="9"/>
                <c:pt idx="0">
                  <c:v>17.399999999999999</c:v>
                </c:pt>
                <c:pt idx="1">
                  <c:v>7.5</c:v>
                </c:pt>
                <c:pt idx="2">
                  <c:v>10.4</c:v>
                </c:pt>
                <c:pt idx="3">
                  <c:v>1.2</c:v>
                </c:pt>
                <c:pt idx="4">
                  <c:v>2.9</c:v>
                </c:pt>
                <c:pt idx="5">
                  <c:v>4.9000000000000004</c:v>
                </c:pt>
                <c:pt idx="6">
                  <c:v>8.1999999999999993</c:v>
                </c:pt>
                <c:pt idx="7">
                  <c:v>26</c:v>
                </c:pt>
                <c:pt idx="8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378-4F5F-8973-1809C55EF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15800362667183E-2"/>
          <c:y val="8.2824526452265762E-2"/>
          <c:w val="0.94068416183226722"/>
          <c:h val="0.709108613331730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7'!$B$22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7'!$B$23:$B$28</c:f>
              <c:numCache>
                <c:formatCode>#\ ##0,0</c:formatCode>
                <c:ptCount val="6"/>
                <c:pt idx="0">
                  <c:v>207.3</c:v>
                </c:pt>
                <c:pt idx="1">
                  <c:v>266.8</c:v>
                </c:pt>
                <c:pt idx="2">
                  <c:v>374.3</c:v>
                </c:pt>
                <c:pt idx="3">
                  <c:v>372.6</c:v>
                </c:pt>
                <c:pt idx="4">
                  <c:v>379.8</c:v>
                </c:pt>
                <c:pt idx="5">
                  <c:v>399.4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5-4F6B-A686-03D9A8D64A69}"/>
            </c:ext>
          </c:extLst>
        </c:ser>
        <c:ser>
          <c:idx val="2"/>
          <c:order val="1"/>
          <c:tx>
            <c:strRef>
              <c:f>'Figura 7'!$C$22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7'!$C$23:$C$28</c:f>
              <c:numCache>
                <c:formatCode>#\ ##0,0</c:formatCode>
                <c:ptCount val="6"/>
                <c:pt idx="0">
                  <c:v>287</c:v>
                </c:pt>
                <c:pt idx="1">
                  <c:v>332.7</c:v>
                </c:pt>
                <c:pt idx="2">
                  <c:v>427.6</c:v>
                </c:pt>
                <c:pt idx="3">
                  <c:v>459.3</c:v>
                </c:pt>
                <c:pt idx="4">
                  <c:v>484.8</c:v>
                </c:pt>
                <c:pt idx="5">
                  <c:v>521.5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5-4F6B-A686-03D9A8D64A69}"/>
            </c:ext>
          </c:extLst>
        </c:ser>
        <c:ser>
          <c:idx val="3"/>
          <c:order val="2"/>
          <c:tx>
            <c:strRef>
              <c:f>'Figura 7'!$D$22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7'!$D$23:$D$28</c:f>
              <c:numCache>
                <c:formatCode>#\ ##0,0</c:formatCode>
                <c:ptCount val="6"/>
                <c:pt idx="0">
                  <c:v>366.8</c:v>
                </c:pt>
                <c:pt idx="1">
                  <c:v>431.2</c:v>
                </c:pt>
                <c:pt idx="2">
                  <c:v>524.1</c:v>
                </c:pt>
                <c:pt idx="3">
                  <c:v>533.79999999999995</c:v>
                </c:pt>
                <c:pt idx="4">
                  <c:v>500.5</c:v>
                </c:pt>
                <c:pt idx="5">
                  <c:v>630.20000000000005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85-4F6B-A686-03D9A8D64A69}"/>
            </c:ext>
          </c:extLst>
        </c:ser>
        <c:ser>
          <c:idx val="4"/>
          <c:order val="3"/>
          <c:tx>
            <c:strRef>
              <c:f>'Figura 7'!$E$22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7'!$E$23:$E$28</c:f>
              <c:numCache>
                <c:formatCode>#\ ##0,0</c:formatCode>
                <c:ptCount val="6"/>
                <c:pt idx="0">
                  <c:v>354.9</c:v>
                </c:pt>
                <c:pt idx="1">
                  <c:v>361.5</c:v>
                </c:pt>
                <c:pt idx="2">
                  <c:v>444.6</c:v>
                </c:pt>
                <c:pt idx="3">
                  <c:v>515.6</c:v>
                </c:pt>
                <c:pt idx="4">
                  <c:v>285.60000000000002</c:v>
                </c:pt>
                <c:pt idx="5">
                  <c:v>562.20000000000005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5-4F6B-A686-03D9A8D64A69}"/>
            </c:ext>
          </c:extLst>
        </c:ser>
        <c:ser>
          <c:idx val="5"/>
          <c:order val="4"/>
          <c:tx>
            <c:strRef>
              <c:f>'Figura 7'!$F$22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7'!$F$23:$F$28</c:f>
              <c:numCache>
                <c:formatCode>#\ ##0,0</c:formatCode>
                <c:ptCount val="6"/>
                <c:pt idx="0">
                  <c:v>327.7</c:v>
                </c:pt>
                <c:pt idx="1">
                  <c:v>400.4</c:v>
                </c:pt>
                <c:pt idx="2">
                  <c:v>505.6</c:v>
                </c:pt>
                <c:pt idx="3">
                  <c:v>481.6</c:v>
                </c:pt>
                <c:pt idx="4">
                  <c:v>329.4</c:v>
                </c:pt>
                <c:pt idx="5">
                  <c:v>563.4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85-4F6B-A686-03D9A8D64A69}"/>
            </c:ext>
          </c:extLst>
        </c:ser>
        <c:ser>
          <c:idx val="6"/>
          <c:order val="5"/>
          <c:tx>
            <c:strRef>
              <c:f>'Figura 7'!$G$22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7'!$G$23:$G$28</c:f>
              <c:numCache>
                <c:formatCode>#\ ##0,0</c:formatCode>
                <c:ptCount val="6"/>
                <c:pt idx="0">
                  <c:v>324.60000000000002</c:v>
                </c:pt>
                <c:pt idx="1">
                  <c:v>388.8</c:v>
                </c:pt>
                <c:pt idx="2">
                  <c:v>458.7</c:v>
                </c:pt>
                <c:pt idx="3">
                  <c:v>445.4</c:v>
                </c:pt>
                <c:pt idx="4">
                  <c:v>413.5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85-4F6B-A686-03D9A8D64A69}"/>
            </c:ext>
          </c:extLst>
        </c:ser>
        <c:ser>
          <c:idx val="7"/>
          <c:order val="6"/>
          <c:tx>
            <c:strRef>
              <c:f>'Figura 7'!$H$22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7'!$H$23:$H$28</c:f>
              <c:numCache>
                <c:formatCode>#\ ##0,0</c:formatCode>
                <c:ptCount val="6"/>
                <c:pt idx="0">
                  <c:v>314.10000000000002</c:v>
                </c:pt>
                <c:pt idx="1">
                  <c:v>396.9</c:v>
                </c:pt>
                <c:pt idx="2">
                  <c:v>488</c:v>
                </c:pt>
                <c:pt idx="3">
                  <c:v>499.1</c:v>
                </c:pt>
                <c:pt idx="4">
                  <c:v>496.6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85-4F6B-A686-03D9A8D64A69}"/>
            </c:ext>
          </c:extLst>
        </c:ser>
        <c:ser>
          <c:idx val="8"/>
          <c:order val="7"/>
          <c:tx>
            <c:strRef>
              <c:f>'Figura 7'!$I$22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7'!$I$23:$I$28</c:f>
              <c:numCache>
                <c:formatCode>#\ ##0,0</c:formatCode>
                <c:ptCount val="6"/>
                <c:pt idx="0">
                  <c:v>351.1</c:v>
                </c:pt>
                <c:pt idx="1">
                  <c:v>429.7</c:v>
                </c:pt>
                <c:pt idx="2">
                  <c:v>480.7</c:v>
                </c:pt>
                <c:pt idx="3">
                  <c:v>464.3</c:v>
                </c:pt>
                <c:pt idx="4">
                  <c:v>433.6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85-4F6B-A686-03D9A8D64A69}"/>
            </c:ext>
          </c:extLst>
        </c:ser>
        <c:ser>
          <c:idx val="9"/>
          <c:order val="8"/>
          <c:tx>
            <c:strRef>
              <c:f>'Figura 7'!$J$22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7'!$J$23:$J$28</c:f>
              <c:numCache>
                <c:formatCode>#\ ##0,0</c:formatCode>
                <c:ptCount val="6"/>
                <c:pt idx="0">
                  <c:v>361.6</c:v>
                </c:pt>
                <c:pt idx="1">
                  <c:v>430.8</c:v>
                </c:pt>
                <c:pt idx="2">
                  <c:v>474</c:v>
                </c:pt>
                <c:pt idx="3">
                  <c:v>501.7</c:v>
                </c:pt>
                <c:pt idx="4">
                  <c:v>508.3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85-4F6B-A686-03D9A8D64A69}"/>
            </c:ext>
          </c:extLst>
        </c:ser>
        <c:ser>
          <c:idx val="10"/>
          <c:order val="9"/>
          <c:tx>
            <c:strRef>
              <c:f>'Figura 7'!$K$22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7'!$K$23:$K$28</c:f>
              <c:numCache>
                <c:formatCode>#\ ##0,0</c:formatCode>
                <c:ptCount val="6"/>
                <c:pt idx="0">
                  <c:v>380.2</c:v>
                </c:pt>
                <c:pt idx="1">
                  <c:v>465.9</c:v>
                </c:pt>
                <c:pt idx="2">
                  <c:v>540.6</c:v>
                </c:pt>
                <c:pt idx="3">
                  <c:v>525.29999999999995</c:v>
                </c:pt>
                <c:pt idx="4">
                  <c:v>493.6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85-4F6B-A686-03D9A8D64A69}"/>
            </c:ext>
          </c:extLst>
        </c:ser>
        <c:ser>
          <c:idx val="11"/>
          <c:order val="10"/>
          <c:tx>
            <c:strRef>
              <c:f>'Figura 7'!$L$22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7'!$L$23:$L$28</c:f>
              <c:numCache>
                <c:formatCode>#\ ##0,0</c:formatCode>
                <c:ptCount val="6"/>
                <c:pt idx="0">
                  <c:v>353.5</c:v>
                </c:pt>
                <c:pt idx="1">
                  <c:v>455.3</c:v>
                </c:pt>
                <c:pt idx="2">
                  <c:v>522.6</c:v>
                </c:pt>
                <c:pt idx="3">
                  <c:v>504.1</c:v>
                </c:pt>
                <c:pt idx="4">
                  <c:v>522.9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85-4F6B-A686-03D9A8D64A69}"/>
            </c:ext>
          </c:extLst>
        </c:ser>
        <c:ser>
          <c:idx val="12"/>
          <c:order val="11"/>
          <c:tx>
            <c:strRef>
              <c:f>'Figura 7'!$M$22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7'!$M$23:$M$28</c:f>
              <c:numCache>
                <c:formatCode>#\ ##0,0</c:formatCode>
                <c:ptCount val="6"/>
                <c:pt idx="0">
                  <c:v>391.4</c:v>
                </c:pt>
                <c:pt idx="1">
                  <c:v>471.4</c:v>
                </c:pt>
                <c:pt idx="2">
                  <c:v>519.29999999999995</c:v>
                </c:pt>
                <c:pt idx="3">
                  <c:v>539.70000000000005</c:v>
                </c:pt>
                <c:pt idx="4">
                  <c:v>567.29999999999995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3-49A4-B5C0-E3DDFD59B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5021024"/>
        <c:axId val="185021584"/>
      </c:barChart>
      <c:catAx>
        <c:axId val="18502102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021584"/>
        <c:crosses val="autoZero"/>
        <c:auto val="0"/>
        <c:lblAlgn val="ctr"/>
        <c:lblOffset val="100"/>
        <c:tickLblSkip val="1"/>
        <c:noMultiLvlLbl val="0"/>
      </c:catAx>
      <c:valAx>
        <c:axId val="18502158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 ##0,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02102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849492095930751"/>
          <c:w val="1"/>
          <c:h val="7.8507415488726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58010999798734E-2"/>
          <c:y val="6.6174643530060306E-2"/>
          <c:w val="0.93521022575280011"/>
          <c:h val="0.67921047031283244"/>
        </c:manualLayout>
      </c:layout>
      <c:lineChart>
        <c:grouping val="standard"/>
        <c:varyColors val="0"/>
        <c:ser>
          <c:idx val="0"/>
          <c:order val="0"/>
          <c:tx>
            <c:strRef>
              <c:f>'Figura 8'!$A$25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341781132602164E-2"/>
                  <c:y val="3.5646025728265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C5-4341-8624-B7AE9C654835}"/>
                </c:ext>
              </c:extLst>
            </c:dLbl>
            <c:dLbl>
              <c:idx val="1"/>
              <c:layout>
                <c:manualLayout>
                  <c:x val="-3.6681488343368845E-2"/>
                  <c:y val="-4.2736899266902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C5-4341-8624-B7AE9C654835}"/>
                </c:ext>
              </c:extLst>
            </c:dLbl>
            <c:dLbl>
              <c:idx val="2"/>
              <c:layout>
                <c:manualLayout>
                  <c:x val="-2.2899953682260325E-2"/>
                  <c:y val="-4.0719110738116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C5-4341-8624-B7AE9C654835}"/>
                </c:ext>
              </c:extLst>
            </c:dLbl>
            <c:dLbl>
              <c:idx val="3"/>
              <c:layout>
                <c:manualLayout>
                  <c:x val="-4.5405591906645469E-2"/>
                  <c:y val="2.8905407803045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C5-4341-8624-B7AE9C654835}"/>
                </c:ext>
              </c:extLst>
            </c:dLbl>
            <c:dLbl>
              <c:idx val="4"/>
              <c:layout>
                <c:manualLayout>
                  <c:x val="-3.4329218311433471E-2"/>
                  <c:y val="2.7470891439774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C5-4341-8624-B7AE9C654835}"/>
                </c:ext>
              </c:extLst>
            </c:dLbl>
            <c:dLbl>
              <c:idx val="5"/>
              <c:layout>
                <c:manualLayout>
                  <c:x val="-1.935510267098969E-2"/>
                  <c:y val="3.971367215461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C5-4341-8624-B7AE9C654835}"/>
                </c:ext>
              </c:extLst>
            </c:dLbl>
            <c:dLbl>
              <c:idx val="6"/>
              <c:layout>
                <c:manualLayout>
                  <c:x val="-3.3150532654006484E-2"/>
                  <c:y val="-3.6325788430051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C5-4341-8624-B7AE9C654835}"/>
                </c:ext>
              </c:extLst>
            </c:dLbl>
            <c:dLbl>
              <c:idx val="7"/>
              <c:layout>
                <c:manualLayout>
                  <c:x val="-3.2209443851064355E-2"/>
                  <c:y val="2.3833538879929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C5-4341-8624-B7AE9C654835}"/>
                </c:ext>
              </c:extLst>
            </c:dLbl>
            <c:dLbl>
              <c:idx val="8"/>
              <c:layout>
                <c:manualLayout>
                  <c:x val="-3.2686971362284004E-2"/>
                  <c:y val="-3.3300611959314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C5-4341-8624-B7AE9C654835}"/>
                </c:ext>
              </c:extLst>
            </c:dLbl>
            <c:dLbl>
              <c:idx val="9"/>
              <c:layout>
                <c:manualLayout>
                  <c:x val="-2.3270032422417784E-2"/>
                  <c:y val="-3.0261233019853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C5-4341-8624-B7AE9C654835}"/>
                </c:ext>
              </c:extLst>
            </c:dLbl>
            <c:dLbl>
              <c:idx val="10"/>
              <c:layout>
                <c:manualLayout>
                  <c:x val="-2.7993243746739938E-2"/>
                  <c:y val="2.7723618884988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C5-4341-8624-B7AE9C654835}"/>
                </c:ext>
              </c:extLst>
            </c:dLbl>
            <c:dLbl>
              <c:idx val="11"/>
              <c:layout>
                <c:manualLayout>
                  <c:x val="-3.9046271839231622E-2"/>
                  <c:y val="-2.6227106227106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C5-4341-8624-B7AE9C654835}"/>
                </c:ext>
              </c:extLst>
            </c:dLbl>
            <c:dLbl>
              <c:idx val="12"/>
              <c:layout>
                <c:manualLayout>
                  <c:x val="-3.2892542843909217E-2"/>
                  <c:y val="4.0010202486444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C5-4341-8624-B7AE9C654835}"/>
                </c:ext>
              </c:extLst>
            </c:dLbl>
            <c:dLbl>
              <c:idx val="13"/>
              <c:layout>
                <c:manualLayout>
                  <c:x val="-3.2892542843909217E-2"/>
                  <c:y val="-3.921967434321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C5-4341-8624-B7AE9C654835}"/>
                </c:ext>
              </c:extLst>
            </c:dLbl>
            <c:dLbl>
              <c:idx val="14"/>
              <c:layout>
                <c:manualLayout>
                  <c:x val="-9.0875405280223046E-3"/>
                  <c:y val="-5.83022733443589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C5-4341-8624-B7AE9C654835}"/>
                </c:ext>
              </c:extLst>
            </c:dLbl>
            <c:dLbl>
              <c:idx val="15"/>
              <c:layout>
                <c:manualLayout>
                  <c:x val="-5.6661260626003837E-2"/>
                  <c:y val="-1.1359386528296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C5-4341-8624-B7AE9C654835}"/>
                </c:ext>
              </c:extLst>
            </c:dLbl>
            <c:dLbl>
              <c:idx val="16"/>
              <c:layout>
                <c:manualLayout>
                  <c:x val="-5.6322952999575383E-2"/>
                  <c:y val="-1.9348219770401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C5-4341-8624-B7AE9C654835}"/>
                </c:ext>
              </c:extLst>
            </c:dLbl>
            <c:dLbl>
              <c:idx val="17"/>
              <c:layout>
                <c:manualLayout>
                  <c:x val="-3.2759302146055269E-2"/>
                  <c:y val="-3.006672755247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C5-4341-8624-B7AE9C654835}"/>
                </c:ext>
              </c:extLst>
            </c:dLbl>
            <c:dLbl>
              <c:idx val="18"/>
              <c:layout>
                <c:manualLayout>
                  <c:x val="-9.7415470125057895E-3"/>
                  <c:y val="-2.6595249261553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C5-4341-8624-B7AE9C654835}"/>
                </c:ext>
              </c:extLst>
            </c:dLbl>
            <c:dLbl>
              <c:idx val="19"/>
              <c:layout>
                <c:manualLayout>
                  <c:x val="-2.7306774446621555E-2"/>
                  <c:y val="2.8361384896817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C5-4341-8624-B7AE9C654835}"/>
                </c:ext>
              </c:extLst>
            </c:dLbl>
            <c:dLbl>
              <c:idx val="20"/>
              <c:layout>
                <c:manualLayout>
                  <c:x val="-3.1676393392002469E-2"/>
                  <c:y val="-3.1007001867713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C5-4341-8624-B7AE9C654835}"/>
                </c:ext>
              </c:extLst>
            </c:dLbl>
            <c:dLbl>
              <c:idx val="21"/>
              <c:layout>
                <c:manualLayout>
                  <c:x val="-2.4913385826771654E-2"/>
                  <c:y val="-3.685171015065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C5-4341-8624-B7AE9C654835}"/>
                </c:ext>
              </c:extLst>
            </c:dLbl>
            <c:dLbl>
              <c:idx val="22"/>
              <c:layout>
                <c:manualLayout>
                  <c:x val="-4.5779218774123824E-2"/>
                  <c:y val="-3.6536749520730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C5-4341-8624-B7AE9C654835}"/>
                </c:ext>
              </c:extLst>
            </c:dLbl>
            <c:dLbl>
              <c:idx val="23"/>
              <c:layout>
                <c:manualLayout>
                  <c:x val="-3.0487880191446659E-2"/>
                  <c:y val="-4.2673051448506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C5-4341-8624-B7AE9C654835}"/>
                </c:ext>
              </c:extLst>
            </c:dLbl>
            <c:dLbl>
              <c:idx val="24"/>
              <c:layout>
                <c:manualLayout>
                  <c:x val="-3.3282538212135247E-2"/>
                  <c:y val="3.6586774615555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C5-4341-8624-B7AE9C654835}"/>
                </c:ext>
              </c:extLst>
            </c:dLbl>
            <c:dLbl>
              <c:idx val="25"/>
              <c:layout>
                <c:manualLayout>
                  <c:x val="-4.1176470588235294E-2"/>
                  <c:y val="-3.7646845868404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C5-4341-8624-B7AE9C654835}"/>
                </c:ext>
              </c:extLst>
            </c:dLbl>
            <c:dLbl>
              <c:idx val="26"/>
              <c:layout>
                <c:manualLayout>
                  <c:x val="-7.5332957385631834E-3"/>
                  <c:y val="9.73665525851821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4D-4EC8-8803-E3DA17F51B5F}"/>
                </c:ext>
              </c:extLst>
            </c:dLbl>
            <c:dLbl>
              <c:idx val="27"/>
              <c:layout>
                <c:manualLayout>
                  <c:x val="-2.7033703015239805E-2"/>
                  <c:y val="3.8105449584759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4D-4EC8-8803-E3DA17F51B5F}"/>
                </c:ext>
              </c:extLst>
            </c:dLbl>
            <c:dLbl>
              <c:idx val="28"/>
              <c:layout>
                <c:manualLayout>
                  <c:x val="-1.2967725232572088E-16"/>
                  <c:y val="-3.3775458918699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4D-4EC8-8803-E3DA17F51B5F}"/>
                </c:ext>
              </c:extLst>
            </c:dLbl>
            <c:numFmt formatCode="# ##0,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8'!$B$23:$AD$24</c:f>
              <c:multiLvlStrCache>
                <c:ptCount val="2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8'!$B$25:$AD$25</c:f>
              <c:numCache>
                <c:formatCode>#\ ##0,0</c:formatCode>
                <c:ptCount val="29"/>
                <c:pt idx="0">
                  <c:v>71.738158213015794</c:v>
                </c:pt>
                <c:pt idx="1">
                  <c:v>123.27227087030982</c:v>
                </c:pt>
                <c:pt idx="2">
                  <c:v>116.24365644398502</c:v>
                </c:pt>
                <c:pt idx="3">
                  <c:v>96.580225893758936</c:v>
                </c:pt>
                <c:pt idx="4">
                  <c:v>93.408604141465986</c:v>
                </c:pt>
                <c:pt idx="5">
                  <c:v>92.490171422142794</c:v>
                </c:pt>
                <c:pt idx="6">
                  <c:v>112.04816621722891</c:v>
                </c:pt>
                <c:pt idx="7">
                  <c:v>93.020207912369386</c:v>
                </c:pt>
                <c:pt idx="8">
                  <c:v>108.06099409813686</c:v>
                </c:pt>
                <c:pt idx="9">
                  <c:v>104.71321760096355</c:v>
                </c:pt>
                <c:pt idx="10">
                  <c:v>95.961007942682357</c:v>
                </c:pt>
                <c:pt idx="11">
                  <c:v>107.05149255623367</c:v>
                </c:pt>
                <c:pt idx="12">
                  <c:v>70.382208343865415</c:v>
                </c:pt>
                <c:pt idx="13">
                  <c:v>127.63158194440297</c:v>
                </c:pt>
                <c:pt idx="14">
                  <c:v>103.24095247310265</c:v>
                </c:pt>
                <c:pt idx="15">
                  <c:v>57.064146061655876</c:v>
                </c:pt>
                <c:pt idx="16">
                  <c:v>115.32045479750228</c:v>
                </c:pt>
                <c:pt idx="17">
                  <c:v>125.55839051166471</c:v>
                </c:pt>
                <c:pt idx="18">
                  <c:v>120.09478099934977</c:v>
                </c:pt>
                <c:pt idx="19">
                  <c:v>87.312042792465732</c:v>
                </c:pt>
                <c:pt idx="20">
                  <c:v>117.22959939467061</c:v>
                </c:pt>
                <c:pt idx="21">
                  <c:v>97.096953437578748</c:v>
                </c:pt>
                <c:pt idx="22">
                  <c:v>105.93754706899317</c:v>
                </c:pt>
                <c:pt idx="23">
                  <c:v>108.49423751970338</c:v>
                </c:pt>
                <c:pt idx="24">
                  <c:v>70.407885353173725</c:v>
                </c:pt>
                <c:pt idx="25">
                  <c:v>130.56132614820868</c:v>
                </c:pt>
                <c:pt idx="26">
                  <c:v>120.84190761120013</c:v>
                </c:pt>
                <c:pt idx="27">
                  <c:v>89.211274269850676</c:v>
                </c:pt>
                <c:pt idx="28">
                  <c:v>100.20883198542609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DC5-4341-8624-B7AE9C654835}"/>
            </c:ext>
          </c:extLst>
        </c:ser>
        <c:ser>
          <c:idx val="1"/>
          <c:order val="1"/>
          <c:tx>
            <c:strRef>
              <c:f>'Figura 8'!$A$26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5060830631465185E-2"/>
                  <c:y val="-3.0197714313923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DC5-4341-8624-B7AE9C654835}"/>
                </c:ext>
              </c:extLst>
            </c:dLbl>
            <c:dLbl>
              <c:idx val="2"/>
              <c:layout>
                <c:manualLayout>
                  <c:x val="-3.1184552635145978E-2"/>
                  <c:y val="2.3461263146302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DC5-4341-8624-B7AE9C654835}"/>
                </c:ext>
              </c:extLst>
            </c:dLbl>
            <c:dLbl>
              <c:idx val="3"/>
              <c:layout>
                <c:manualLayout>
                  <c:x val="-6.5345067160722916E-3"/>
                  <c:y val="-2.0092645159167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DC5-4341-8624-B7AE9C654835}"/>
                </c:ext>
              </c:extLst>
            </c:dLbl>
            <c:dLbl>
              <c:idx val="4"/>
              <c:layout>
                <c:manualLayout>
                  <c:x val="-2.0040335333670146E-2"/>
                  <c:y val="-2.6030976897118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DC5-4341-8624-B7AE9C654835}"/>
                </c:ext>
              </c:extLst>
            </c:dLbl>
            <c:dLbl>
              <c:idx val="5"/>
              <c:layout>
                <c:manualLayout>
                  <c:x val="-3.4778094052797429E-2"/>
                  <c:y val="-4.4182631017276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DC5-4341-8624-B7AE9C654835}"/>
                </c:ext>
              </c:extLst>
            </c:dLbl>
            <c:dLbl>
              <c:idx val="6"/>
              <c:layout>
                <c:manualLayout>
                  <c:x val="-3.5559055118110236E-2"/>
                  <c:y val="4.1184804877446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DC5-4341-8624-B7AE9C654835}"/>
                </c:ext>
              </c:extLst>
            </c:dLbl>
            <c:dLbl>
              <c:idx val="7"/>
              <c:layout>
                <c:manualLayout>
                  <c:x val="-3.0471731574093778E-2"/>
                  <c:y val="-4.4587984194283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DC5-4341-8624-B7AE9C654835}"/>
                </c:ext>
              </c:extLst>
            </c:dLbl>
            <c:dLbl>
              <c:idx val="8"/>
              <c:layout>
                <c:manualLayout>
                  <c:x val="-3.5101721635033417E-2"/>
                  <c:y val="5.2413363583789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DC5-4341-8624-B7AE9C654835}"/>
                </c:ext>
              </c:extLst>
            </c:dLbl>
            <c:dLbl>
              <c:idx val="9"/>
              <c:layout>
                <c:manualLayout>
                  <c:x val="-3.8917270172689089E-2"/>
                  <c:y val="5.2936440377385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DC5-4341-8624-B7AE9C654835}"/>
                </c:ext>
              </c:extLst>
            </c:dLbl>
            <c:dLbl>
              <c:idx val="10"/>
              <c:layout>
                <c:manualLayout>
                  <c:x val="-2.8802049611172675E-2"/>
                  <c:y val="-3.4842878682717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4D-4EC8-8803-E3DA17F51B5F}"/>
                </c:ext>
              </c:extLst>
            </c:dLbl>
            <c:dLbl>
              <c:idx val="11"/>
              <c:layout>
                <c:manualLayout>
                  <c:x val="-3.4794795212932599E-2"/>
                  <c:y val="3.2136833959584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DC5-4341-8624-B7AE9C654835}"/>
                </c:ext>
              </c:extLst>
            </c:dLbl>
            <c:dLbl>
              <c:idx val="12"/>
              <c:layout>
                <c:manualLayout>
                  <c:x val="-3.2407248828644493E-2"/>
                  <c:y val="-3.4515472799942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DC5-4341-8624-B7AE9C654835}"/>
                </c:ext>
              </c:extLst>
            </c:dLbl>
            <c:dLbl>
              <c:idx val="13"/>
              <c:layout>
                <c:manualLayout>
                  <c:x val="-2.6921105450054109E-2"/>
                  <c:y val="-3.3151169583425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DC5-4341-8624-B7AE9C654835}"/>
                </c:ext>
              </c:extLst>
            </c:dLbl>
            <c:dLbl>
              <c:idx val="14"/>
              <c:layout>
                <c:manualLayout>
                  <c:x val="-5.2268488497761306E-2"/>
                  <c:y val="1.4944997079126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DC5-4341-8624-B7AE9C654835}"/>
                </c:ext>
              </c:extLst>
            </c:dLbl>
            <c:dLbl>
              <c:idx val="15"/>
              <c:layout>
                <c:manualLayout>
                  <c:x val="-5.318941873838804E-3"/>
                  <c:y val="-1.1961055543732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DC5-4341-8624-B7AE9C654835}"/>
                </c:ext>
              </c:extLst>
            </c:dLbl>
            <c:dLbl>
              <c:idx val="16"/>
              <c:layout>
                <c:manualLayout>
                  <c:x val="-7.1542380731821004E-3"/>
                  <c:y val="1.6087017335999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DC5-4341-8624-B7AE9C654835}"/>
                </c:ext>
              </c:extLst>
            </c:dLbl>
            <c:dLbl>
              <c:idx val="17"/>
              <c:layout>
                <c:manualLayout>
                  <c:x val="-5.100154392465648E-2"/>
                  <c:y val="-1.8530677395733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DC5-4341-8624-B7AE9C654835}"/>
                </c:ext>
              </c:extLst>
            </c:dLbl>
            <c:dLbl>
              <c:idx val="18"/>
              <c:layout>
                <c:manualLayout>
                  <c:x val="-3.3168732457338729E-2"/>
                  <c:y val="-2.7213610346899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DC5-4341-8624-B7AE9C654835}"/>
                </c:ext>
              </c:extLst>
            </c:dLbl>
            <c:dLbl>
              <c:idx val="19"/>
              <c:layout>
                <c:manualLayout>
                  <c:x val="-6.0159024239617104E-3"/>
                  <c:y val="1.3182270711458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DC5-4341-8624-B7AE9C654835}"/>
                </c:ext>
              </c:extLst>
            </c:dLbl>
            <c:dLbl>
              <c:idx val="20"/>
              <c:layout>
                <c:manualLayout>
                  <c:x val="-4.7672011405284265E-2"/>
                  <c:y val="-2.8177697382421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754426764070218E-2"/>
                      <c:h val="4.654110803717102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D-7DC5-4341-8624-B7AE9C654835}"/>
                </c:ext>
              </c:extLst>
            </c:dLbl>
            <c:dLbl>
              <c:idx val="21"/>
              <c:layout>
                <c:manualLayout>
                  <c:x val="-3.1298824816415834E-2"/>
                  <c:y val="2.6300864934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DC5-4341-8624-B7AE9C654835}"/>
                </c:ext>
              </c:extLst>
            </c:dLbl>
            <c:dLbl>
              <c:idx val="22"/>
              <c:layout>
                <c:manualLayout>
                  <c:x val="-2.9824070399688103E-2"/>
                  <c:y val="3.7676886133914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DC5-4341-8624-B7AE9C654835}"/>
                </c:ext>
              </c:extLst>
            </c:dLbl>
            <c:dLbl>
              <c:idx val="23"/>
              <c:layout>
                <c:manualLayout>
                  <c:x val="-2.4260322897303621E-2"/>
                  <c:y val="3.0929644432743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DC5-4341-8624-B7AE9C654835}"/>
                </c:ext>
              </c:extLst>
            </c:dLbl>
            <c:dLbl>
              <c:idx val="24"/>
              <c:layout>
                <c:manualLayout>
                  <c:x val="-2.6644434151613546E-2"/>
                  <c:y val="-3.039485268103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DC5-4341-8624-B7AE9C654835}"/>
                </c:ext>
              </c:extLst>
            </c:dLbl>
            <c:dLbl>
              <c:idx val="25"/>
              <c:layout>
                <c:manualLayout>
                  <c:x val="-1.3725490196078575E-2"/>
                  <c:y val="2.9479261800738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DC5-4341-8624-B7AE9C654835}"/>
                </c:ext>
              </c:extLst>
            </c:dLbl>
            <c:dLbl>
              <c:idx val="26"/>
              <c:layout>
                <c:manualLayout>
                  <c:x val="-5.7649491426303807E-3"/>
                  <c:y val="-2.2684823971471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4D-4EC8-8803-E3DA17F51B5F}"/>
                </c:ext>
              </c:extLst>
            </c:dLbl>
            <c:dLbl>
              <c:idx val="27"/>
              <c:layout>
                <c:manualLayout>
                  <c:x val="-2.8794112937474328E-2"/>
                  <c:y val="-3.4842878682717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4D-4EC8-8803-E3DA17F51B5F}"/>
                </c:ext>
              </c:extLst>
            </c:dLbl>
            <c:dLbl>
              <c:idx val="28"/>
              <c:layout>
                <c:manualLayout>
                  <c:x val="-1.2967725232572088E-16"/>
                  <c:y val="3.7394474626841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4D-4EC8-8803-E3DA17F51B5F}"/>
                </c:ext>
              </c:extLst>
            </c:dLbl>
            <c:numFmt formatCode="# ##0,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8'!$B$23:$AD$24</c:f>
              <c:multiLvlStrCache>
                <c:ptCount val="2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8'!$B$26:$AD$26</c:f>
              <c:numCache>
                <c:formatCode>#\ ##0,0</c:formatCode>
                <c:ptCount val="29"/>
                <c:pt idx="0">
                  <c:v>99.543424894989869</c:v>
                </c:pt>
                <c:pt idx="1">
                  <c:v>107.40131750961253</c:v>
                </c:pt>
                <c:pt idx="2">
                  <c:v>101.84987714724333</c:v>
                </c:pt>
                <c:pt idx="3">
                  <c:v>115.96700414337735</c:v>
                </c:pt>
                <c:pt idx="4">
                  <c:v>95.255444572503052</c:v>
                </c:pt>
                <c:pt idx="5">
                  <c:v>97.112719321999705</c:v>
                </c:pt>
                <c:pt idx="6">
                  <c:v>102.26719836939048</c:v>
                </c:pt>
                <c:pt idx="7">
                  <c:v>96.591868428897087</c:v>
                </c:pt>
                <c:pt idx="8">
                  <c:v>105.84853894732886</c:v>
                </c:pt>
                <c:pt idx="9">
                  <c:v>97.174714783775727</c:v>
                </c:pt>
                <c:pt idx="10">
                  <c:v>96.469519333115954</c:v>
                </c:pt>
                <c:pt idx="11">
                  <c:v>103.91915692353963</c:v>
                </c:pt>
                <c:pt idx="12">
                  <c:v>101.95494191241148</c:v>
                </c:pt>
                <c:pt idx="13">
                  <c:v>105.56040244460927</c:v>
                </c:pt>
                <c:pt idx="14">
                  <c:v>93.752698643620619</c:v>
                </c:pt>
                <c:pt idx="15">
                  <c:v>55.393509795256001</c:v>
                </c:pt>
                <c:pt idx="16">
                  <c:v>68.38775508029515</c:v>
                </c:pt>
                <c:pt idx="17">
                  <c:v>92.838583025180498</c:v>
                </c:pt>
                <c:pt idx="18">
                  <c:v>99.505682896081424</c:v>
                </c:pt>
                <c:pt idx="19">
                  <c:v>93.399537993946922</c:v>
                </c:pt>
                <c:pt idx="20">
                  <c:v>101.32416894790069</c:v>
                </c:pt>
                <c:pt idx="21">
                  <c:v>93.954405564414117</c:v>
                </c:pt>
                <c:pt idx="22">
                  <c:v>103.7223292586142</c:v>
                </c:pt>
                <c:pt idx="23">
                  <c:v>105.12020671519058</c:v>
                </c:pt>
                <c:pt idx="24">
                  <c:v>105.15855692598718</c:v>
                </c:pt>
                <c:pt idx="25">
                  <c:v>107.57243966520365</c:v>
                </c:pt>
                <c:pt idx="26">
                  <c:v>125.91184509771578</c:v>
                </c:pt>
                <c:pt idx="27" formatCode="0,0">
                  <c:v>196.84437465687589</c:v>
                </c:pt>
                <c:pt idx="28">
                  <c:v>171.04983588474693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7DC5-4341-8624-B7AE9C6548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024944"/>
        <c:axId val="185025504"/>
      </c:lineChart>
      <c:catAx>
        <c:axId val="18502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025504"/>
        <c:crossesAt val="50"/>
        <c:auto val="1"/>
        <c:lblAlgn val="ctr"/>
        <c:lblOffset val="100"/>
        <c:noMultiLvlLbl val="0"/>
      </c:catAx>
      <c:valAx>
        <c:axId val="18502550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02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69144291235897E-2"/>
          <c:y val="0.93370396497048047"/>
          <c:w val="0.93252348122114592"/>
          <c:h val="5.4448278710923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10</xdr:col>
      <xdr:colOff>142875</xdr:colOff>
      <xdr:row>17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2</xdr:row>
      <xdr:rowOff>9525</xdr:rowOff>
    </xdr:from>
    <xdr:to>
      <xdr:col>9</xdr:col>
      <xdr:colOff>457200</xdr:colOff>
      <xdr:row>18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0.04791</cdr:x>
      <cdr:y>0</cdr:y>
    </cdr:from>
    <cdr:to>
      <cdr:x>0.19629</cdr:x>
      <cdr:y>0.38554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142876</xdr:rowOff>
    </xdr:from>
    <xdr:to>
      <xdr:col>11</xdr:col>
      <xdr:colOff>85725</xdr:colOff>
      <xdr:row>20</xdr:row>
      <xdr:rowOff>66676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0.04699</cdr:x>
      <cdr:y>0</cdr:y>
    </cdr:from>
    <cdr:to>
      <cdr:x>0.18796</cdr:x>
      <cdr:y>0.30094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2</xdr:row>
      <xdr:rowOff>1</xdr:rowOff>
    </xdr:from>
    <xdr:to>
      <xdr:col>6</xdr:col>
      <xdr:colOff>95250</xdr:colOff>
      <xdr:row>19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352427</xdr:colOff>
      <xdr:row>2</xdr:row>
      <xdr:rowOff>9524</xdr:rowOff>
    </xdr:from>
    <xdr:to>
      <xdr:col>4</xdr:col>
      <xdr:colOff>752476</xdr:colOff>
      <xdr:row>17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0.05634</cdr:x>
      <cdr:y>0</cdr:y>
    </cdr:from>
    <cdr:to>
      <cdr:x>0.22535</cdr:x>
      <cdr:y>0.35688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495301</xdr:colOff>
      <xdr:row>1</xdr:row>
      <xdr:rowOff>142875</xdr:rowOff>
    </xdr:from>
    <xdr:to>
      <xdr:col>6</xdr:col>
      <xdr:colOff>419101</xdr:colOff>
      <xdr:row>20</xdr:row>
      <xdr:rowOff>38101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9525</xdr:rowOff>
    </xdr:from>
    <xdr:to>
      <xdr:col>4</xdr:col>
      <xdr:colOff>495300</xdr:colOff>
      <xdr:row>19</xdr:row>
      <xdr:rowOff>133350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BBC6725B-AA60-458C-80FA-700580B1180F}"/>
            </a:ext>
          </a:extLst>
        </xdr:cNvPr>
        <xdr:cNvGrpSpPr/>
      </xdr:nvGrpSpPr>
      <xdr:grpSpPr>
        <a:xfrm>
          <a:off x="57150" y="314325"/>
          <a:ext cx="5924550" cy="2714625"/>
          <a:chOff x="57150" y="314260"/>
          <a:chExt cx="5933836" cy="2696032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B00-000002000000}"/>
              </a:ext>
            </a:extLst>
          </xdr:cNvPr>
          <xdr:cNvGraphicFramePr>
            <a:graphicFrameLocks/>
          </xdr:cNvGraphicFramePr>
        </xdr:nvGraphicFramePr>
        <xdr:xfrm>
          <a:off x="57150" y="342900"/>
          <a:ext cx="2981325" cy="25622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GraphicFramePr>
            <a:graphicFrameLocks/>
          </xdr:cNvGraphicFramePr>
        </xdr:nvGraphicFramePr>
        <xdr:xfrm>
          <a:off x="2990612" y="314260"/>
          <a:ext cx="3000374" cy="26960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0</xdr:rowOff>
    </xdr:from>
    <xdr:to>
      <xdr:col>9</xdr:col>
      <xdr:colOff>314325</xdr:colOff>
      <xdr:row>18</xdr:row>
      <xdr:rowOff>28576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0.04716</cdr:x>
      <cdr:y>0</cdr:y>
    </cdr:from>
    <cdr:to>
      <cdr:x>0.1932</cdr:x>
      <cdr:y>0.32542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milioane dolari SUA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0.03771</cdr:x>
      <cdr:y>0</cdr:y>
    </cdr:from>
    <cdr:to>
      <cdr:x>0.1825</cdr:x>
      <cdr:y>0.35821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2</xdr:row>
      <xdr:rowOff>9525</xdr:rowOff>
    </xdr:from>
    <xdr:to>
      <xdr:col>4</xdr:col>
      <xdr:colOff>171449</xdr:colOff>
      <xdr:row>20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0.07916</cdr:x>
      <cdr:y>0</cdr:y>
    </cdr:from>
    <cdr:to>
      <cdr:x>0.23603</cdr:x>
      <cdr:y>0.30868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4854" y="0"/>
          <a:ext cx="881570" cy="9143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2</xdr:row>
      <xdr:rowOff>9524</xdr:rowOff>
    </xdr:from>
    <xdr:to>
      <xdr:col>12</xdr:col>
      <xdr:colOff>314325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0.08759</cdr:x>
      <cdr:y>0</cdr:y>
    </cdr:from>
    <cdr:to>
      <cdr:x>0.22532</cdr:x>
      <cdr:y>0.06189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567328" y="0"/>
          <a:ext cx="892077" cy="180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2</xdr:row>
      <xdr:rowOff>19049</xdr:rowOff>
    </xdr:from>
    <xdr:to>
      <xdr:col>5</xdr:col>
      <xdr:colOff>323850</xdr:colOff>
      <xdr:row>19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2</xdr:row>
      <xdr:rowOff>9526</xdr:rowOff>
    </xdr:from>
    <xdr:to>
      <xdr:col>4</xdr:col>
      <xdr:colOff>571500</xdr:colOff>
      <xdr:row>16</xdr:row>
      <xdr:rowOff>123826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0.07979</cdr:x>
      <cdr:y>0</cdr:y>
    </cdr:from>
    <cdr:to>
      <cdr:x>0.25</cdr:x>
      <cdr:y>0.41202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86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933449</xdr:colOff>
      <xdr:row>2</xdr:row>
      <xdr:rowOff>19051</xdr:rowOff>
    </xdr:from>
    <xdr:to>
      <xdr:col>6</xdr:col>
      <xdr:colOff>19050</xdr:colOff>
      <xdr:row>20</xdr:row>
      <xdr:rowOff>95251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152399</xdr:rowOff>
    </xdr:from>
    <xdr:to>
      <xdr:col>4</xdr:col>
      <xdr:colOff>714375</xdr:colOff>
      <xdr:row>19</xdr:row>
      <xdr:rowOff>95250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66675" y="304799"/>
          <a:ext cx="6296025" cy="2686051"/>
          <a:chOff x="9525" y="216630"/>
          <a:chExt cx="4919716" cy="2638391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aphicFramePr>
            <a:graphicFrameLocks/>
          </xdr:cNvGraphicFramePr>
        </xdr:nvGraphicFramePr>
        <xdr:xfrm>
          <a:off x="9525" y="216630"/>
          <a:ext cx="2405992" cy="26383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2415517" y="225338"/>
          <a:ext cx="2513724" cy="26118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8" displayName="Table18" ref="A23:D29" totalsRowShown="0" headerRowDxfId="8" dataDxfId="6" headerRowBorderDxfId="7" tableBorderDxfId="5" totalsRowBorderDxfId="4">
  <tableColumns count="4">
    <tableColumn id="1" xr3:uid="{00000000-0010-0000-0000-000001000000}" name="Perioada" dataDxfId="3"/>
    <tableColumn id="2" xr3:uid="{00000000-0010-0000-0000-000002000000}" name="Export" dataDxfId="2"/>
    <tableColumn id="4" xr3:uid="{00000000-0010-0000-0000-000004000000}" name="Import" dataDxfId="1"/>
    <tableColumn id="3" xr3:uid="{00000000-0010-0000-0000-000003000000}" name="Balanţa Comercial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5"/>
  <sheetViews>
    <sheetView tabSelected="1" workbookViewId="0">
      <selection activeCell="A2" sqref="A2:M2"/>
    </sheetView>
  </sheetViews>
  <sheetFormatPr defaultRowHeight="12"/>
  <cols>
    <col min="1" max="1" width="8.85546875" style="2" customWidth="1"/>
    <col min="2" max="2" width="10.140625" style="2" customWidth="1"/>
    <col min="3" max="3" width="11.28515625" style="2" customWidth="1"/>
    <col min="4" max="9" width="9.140625" style="2"/>
    <col min="10" max="10" width="11.85546875" style="2" customWidth="1"/>
    <col min="11" max="11" width="10.5703125" style="2" customWidth="1"/>
    <col min="12" max="12" width="10.28515625" style="2" customWidth="1"/>
    <col min="13" max="13" width="10.7109375" style="2" customWidth="1"/>
    <col min="14" max="16384" width="9.140625" style="2"/>
  </cols>
  <sheetData>
    <row r="2" spans="1:13">
      <c r="A2" s="93" t="s">
        <v>95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>
      <c r="A3" s="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>
      <c r="A4" s="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>
      <c r="A5" s="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>
      <c r="A6" s="1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>
      <c r="A7" s="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>
      <c r="A8" s="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1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>
      <c r="A10" s="1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>
      <c r="A11" s="1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>
      <c r="A12" s="1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>
      <c r="A13" s="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>
      <c r="A14" s="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>
      <c r="A15" s="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>
      <c r="A16" s="1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4">
      <c r="A17" s="1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4">
      <c r="N18" s="5"/>
    </row>
    <row r="19" spans="1:14">
      <c r="A19" s="42" t="s">
        <v>0</v>
      </c>
      <c r="B19" s="71" t="s">
        <v>1</v>
      </c>
      <c r="C19" s="71" t="s">
        <v>2</v>
      </c>
      <c r="D19" s="71" t="s">
        <v>3</v>
      </c>
      <c r="E19" s="71" t="s">
        <v>4</v>
      </c>
      <c r="F19" s="71" t="s">
        <v>5</v>
      </c>
      <c r="G19" s="71" t="s">
        <v>6</v>
      </c>
      <c r="H19" s="71" t="s">
        <v>7</v>
      </c>
      <c r="I19" s="71" t="s">
        <v>8</v>
      </c>
      <c r="J19" s="71" t="s">
        <v>9</v>
      </c>
      <c r="K19" s="71" t="s">
        <v>10</v>
      </c>
      <c r="L19" s="71" t="s">
        <v>11</v>
      </c>
      <c r="M19" s="71" t="s">
        <v>12</v>
      </c>
    </row>
    <row r="20" spans="1:14">
      <c r="A20" s="54">
        <v>2016</v>
      </c>
      <c r="B20" s="66">
        <v>116.8</v>
      </c>
      <c r="C20" s="66">
        <v>138.5</v>
      </c>
      <c r="D20" s="66">
        <v>161.30000000000001</v>
      </c>
      <c r="E20" s="66">
        <v>178.5</v>
      </c>
      <c r="F20" s="66">
        <v>153</v>
      </c>
      <c r="G20" s="66">
        <v>157.4</v>
      </c>
      <c r="H20" s="66">
        <v>165.6</v>
      </c>
      <c r="I20" s="66">
        <v>168</v>
      </c>
      <c r="J20" s="66">
        <v>193.6</v>
      </c>
      <c r="K20" s="66">
        <v>200.8</v>
      </c>
      <c r="L20" s="66">
        <v>217.6</v>
      </c>
      <c r="M20" s="67">
        <v>193.5</v>
      </c>
    </row>
    <row r="21" spans="1:14">
      <c r="A21" s="55">
        <v>2017</v>
      </c>
      <c r="B21" s="66">
        <v>139.5</v>
      </c>
      <c r="C21" s="66">
        <v>176.6</v>
      </c>
      <c r="D21" s="66">
        <v>212.1</v>
      </c>
      <c r="E21" s="66">
        <v>154.19999999999999</v>
      </c>
      <c r="F21" s="66">
        <v>174.7</v>
      </c>
      <c r="G21" s="66">
        <v>171.1</v>
      </c>
      <c r="H21" s="66">
        <v>191.6</v>
      </c>
      <c r="I21" s="66">
        <v>207.9</v>
      </c>
      <c r="J21" s="66">
        <v>223.9</v>
      </c>
      <c r="K21" s="66">
        <v>268.2</v>
      </c>
      <c r="L21" s="66">
        <v>272.10000000000002</v>
      </c>
      <c r="M21" s="67">
        <v>233.1</v>
      </c>
    </row>
    <row r="22" spans="1:14">
      <c r="A22" s="55">
        <v>2018</v>
      </c>
      <c r="B22" s="66">
        <v>220.3</v>
      </c>
      <c r="C22" s="66">
        <v>215.5</v>
      </c>
      <c r="D22" s="66">
        <v>242.1</v>
      </c>
      <c r="E22" s="66">
        <v>199.7</v>
      </c>
      <c r="F22" s="66">
        <v>223</v>
      </c>
      <c r="G22" s="66">
        <v>214.1</v>
      </c>
      <c r="H22" s="66">
        <v>218.8</v>
      </c>
      <c r="I22" s="66">
        <v>218.6</v>
      </c>
      <c r="J22" s="66">
        <v>207.3</v>
      </c>
      <c r="K22" s="66">
        <v>259</v>
      </c>
      <c r="L22" s="66">
        <v>268.89999999999998</v>
      </c>
      <c r="M22" s="67">
        <v>218.8</v>
      </c>
    </row>
    <row r="23" spans="1:14">
      <c r="A23" s="55">
        <v>2019</v>
      </c>
      <c r="B23" s="66">
        <v>234.3</v>
      </c>
      <c r="C23" s="66">
        <v>241.4</v>
      </c>
      <c r="D23" s="66">
        <v>257.2</v>
      </c>
      <c r="E23" s="66">
        <v>215.6</v>
      </c>
      <c r="F23" s="66">
        <v>210.5</v>
      </c>
      <c r="G23" s="66">
        <v>202.2</v>
      </c>
      <c r="H23" s="66">
        <v>220.2</v>
      </c>
      <c r="I23" s="66">
        <v>205.8</v>
      </c>
      <c r="J23" s="66">
        <v>238.8</v>
      </c>
      <c r="K23" s="66">
        <v>268.3</v>
      </c>
      <c r="L23" s="66">
        <v>266.60000000000002</v>
      </c>
      <c r="M23" s="67">
        <v>218.3</v>
      </c>
    </row>
    <row r="24" spans="1:14">
      <c r="A24" s="55">
        <v>2020</v>
      </c>
      <c r="B24" s="66">
        <v>219.5</v>
      </c>
      <c r="C24" s="66">
        <v>245.3</v>
      </c>
      <c r="D24" s="66">
        <v>210.2</v>
      </c>
      <c r="E24" s="66">
        <v>149.80000000000001</v>
      </c>
      <c r="F24" s="66">
        <v>155.69999999999999</v>
      </c>
      <c r="G24" s="66">
        <v>189.6</v>
      </c>
      <c r="H24" s="66">
        <v>191.1</v>
      </c>
      <c r="I24" s="66">
        <v>163.9</v>
      </c>
      <c r="J24" s="66">
        <v>212.3</v>
      </c>
      <c r="K24" s="66">
        <v>249.4</v>
      </c>
      <c r="L24" s="66">
        <v>262</v>
      </c>
      <c r="M24" s="67">
        <v>218.3</v>
      </c>
    </row>
    <row r="25" spans="1:14">
      <c r="A25" s="56">
        <v>2021</v>
      </c>
      <c r="B25" s="68">
        <v>198.4</v>
      </c>
      <c r="C25" s="68">
        <v>227</v>
      </c>
      <c r="D25" s="68">
        <v>259.2</v>
      </c>
      <c r="E25" s="68">
        <v>218.3</v>
      </c>
      <c r="F25" s="68">
        <v>201.7</v>
      </c>
      <c r="G25" s="68"/>
      <c r="H25" s="68"/>
      <c r="I25" s="68"/>
      <c r="J25" s="68"/>
      <c r="K25" s="68"/>
      <c r="L25" s="68"/>
      <c r="M25" s="69"/>
    </row>
  </sheetData>
  <mergeCells count="1">
    <mergeCell ref="A2:M2"/>
  </mergeCells>
  <pageMargins left="0.7" right="0.7" top="0.75" bottom="0.75" header="0.3" footer="0.3"/>
  <pageSetup paperSize="9"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24"/>
  <sheetViews>
    <sheetView topLeftCell="A4" workbookViewId="0">
      <selection activeCell="A2" sqref="A2:M2"/>
    </sheetView>
  </sheetViews>
  <sheetFormatPr defaultRowHeight="12"/>
  <cols>
    <col min="1" max="1" width="27.28515625" style="2" customWidth="1"/>
    <col min="2" max="2" width="15.7109375" style="2" customWidth="1"/>
    <col min="3" max="3" width="15.28515625" style="2" customWidth="1"/>
    <col min="4" max="4" width="15.85546875" style="2" customWidth="1"/>
    <col min="5" max="5" width="15.7109375" style="2" customWidth="1"/>
    <col min="6" max="6" width="15.85546875" style="2" customWidth="1"/>
    <col min="7" max="7" width="16" style="2" customWidth="1"/>
    <col min="8" max="16384" width="9.140625" style="2"/>
  </cols>
  <sheetData>
    <row r="2" spans="1:13">
      <c r="A2" s="111" t="s">
        <v>100</v>
      </c>
      <c r="B2" s="111"/>
      <c r="C2" s="111"/>
      <c r="D2" s="111"/>
      <c r="E2" s="111"/>
      <c r="F2" s="112"/>
      <c r="G2" s="112"/>
      <c r="H2" s="110"/>
      <c r="I2" s="110"/>
      <c r="J2" s="110"/>
      <c r="K2" s="110"/>
      <c r="L2" s="110"/>
      <c r="M2" s="110"/>
    </row>
    <row r="3" spans="1:13">
      <c r="A3" s="3"/>
      <c r="B3" s="3"/>
      <c r="C3" s="3"/>
      <c r="D3" s="3"/>
      <c r="E3" s="3"/>
      <c r="F3" s="3"/>
      <c r="G3" s="3"/>
    </row>
    <row r="4" spans="1:13">
      <c r="A4" s="3"/>
      <c r="B4" s="3"/>
      <c r="C4" s="3"/>
      <c r="D4" s="3"/>
      <c r="E4" s="3"/>
      <c r="F4" s="3"/>
      <c r="G4" s="3"/>
    </row>
    <row r="5" spans="1:13">
      <c r="A5" s="3"/>
      <c r="B5" s="3"/>
      <c r="C5" s="3"/>
      <c r="D5" s="3"/>
      <c r="E5" s="3"/>
      <c r="F5" s="3"/>
      <c r="G5" s="3"/>
    </row>
    <row r="6" spans="1:13">
      <c r="A6" s="3"/>
      <c r="B6" s="3"/>
      <c r="C6" s="3"/>
      <c r="D6" s="3"/>
      <c r="E6" s="3"/>
      <c r="F6" s="3"/>
      <c r="G6" s="3"/>
    </row>
    <row r="7" spans="1:13">
      <c r="A7" s="3"/>
      <c r="B7" s="3"/>
      <c r="C7" s="3"/>
      <c r="D7" s="3"/>
      <c r="E7" s="3"/>
      <c r="F7" s="3"/>
      <c r="G7" s="3"/>
    </row>
    <row r="8" spans="1:13">
      <c r="A8" s="3"/>
      <c r="B8" s="3"/>
      <c r="C8" s="3"/>
      <c r="D8" s="3"/>
      <c r="E8" s="3"/>
      <c r="F8" s="3"/>
      <c r="G8" s="3"/>
    </row>
    <row r="9" spans="1:13">
      <c r="A9" s="3"/>
      <c r="B9" s="3"/>
      <c r="C9" s="3"/>
      <c r="D9" s="3"/>
      <c r="E9" s="3"/>
      <c r="F9" s="3"/>
      <c r="G9" s="3"/>
    </row>
    <row r="10" spans="1:13">
      <c r="A10" s="3"/>
      <c r="B10" s="3"/>
      <c r="C10" s="3"/>
      <c r="D10" s="3"/>
      <c r="E10" s="3"/>
      <c r="F10" s="3"/>
      <c r="G10" s="3"/>
    </row>
    <row r="11" spans="1:13">
      <c r="A11" s="3"/>
      <c r="B11" s="3"/>
      <c r="C11" s="3"/>
      <c r="D11" s="3"/>
      <c r="E11" s="3"/>
      <c r="F11" s="3"/>
      <c r="G11" s="3"/>
    </row>
    <row r="12" spans="1:13">
      <c r="A12" s="3"/>
      <c r="B12" s="3"/>
      <c r="C12" s="3"/>
      <c r="D12" s="3"/>
      <c r="E12" s="3"/>
      <c r="F12" s="3"/>
      <c r="G12" s="3"/>
    </row>
    <row r="13" spans="1:13">
      <c r="A13" s="3"/>
      <c r="B13" s="3"/>
      <c r="C13" s="3"/>
      <c r="D13" s="3"/>
      <c r="E13" s="3"/>
      <c r="F13" s="3"/>
      <c r="G13" s="3"/>
    </row>
    <row r="14" spans="1:13">
      <c r="A14" s="3"/>
      <c r="B14" s="3"/>
      <c r="C14" s="3"/>
      <c r="D14" s="3"/>
      <c r="E14" s="3"/>
      <c r="F14" s="3"/>
      <c r="G14" s="3"/>
    </row>
    <row r="15" spans="1:13">
      <c r="A15" s="3"/>
      <c r="B15" s="3"/>
      <c r="C15" s="3"/>
      <c r="D15" s="3"/>
      <c r="E15" s="3"/>
      <c r="F15" s="3"/>
      <c r="G15" s="3"/>
    </row>
    <row r="16" spans="1:13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>
      <c r="A18" s="3"/>
      <c r="B18" s="3"/>
      <c r="C18" s="3"/>
      <c r="D18" s="3"/>
      <c r="E18" s="3"/>
      <c r="F18" s="3"/>
      <c r="G18" s="3"/>
    </row>
    <row r="19" spans="1:7">
      <c r="A19" s="4"/>
    </row>
    <row r="20" spans="1:7" ht="24">
      <c r="A20" s="31"/>
      <c r="B20" s="11" t="s">
        <v>89</v>
      </c>
      <c r="C20" s="11" t="s">
        <v>90</v>
      </c>
      <c r="D20" s="11" t="s">
        <v>91</v>
      </c>
      <c r="E20" s="12" t="s">
        <v>92</v>
      </c>
      <c r="F20" s="12" t="s">
        <v>93</v>
      </c>
      <c r="G20" s="12" t="s">
        <v>94</v>
      </c>
    </row>
    <row r="21" spans="1:7" ht="15" customHeight="1">
      <c r="A21" s="22" t="s">
        <v>65</v>
      </c>
      <c r="B21" s="59">
        <v>46.8</v>
      </c>
      <c r="C21" s="18">
        <v>47.6</v>
      </c>
      <c r="D21" s="18">
        <v>49.5</v>
      </c>
      <c r="E21" s="18">
        <v>48.3</v>
      </c>
      <c r="F21" s="18">
        <v>46.8</v>
      </c>
      <c r="G21" s="14">
        <v>47.3</v>
      </c>
    </row>
    <row r="22" spans="1:7" ht="15" customHeight="1">
      <c r="A22" s="23" t="s">
        <v>66</v>
      </c>
      <c r="B22" s="29">
        <v>26.4</v>
      </c>
      <c r="C22" s="20">
        <v>25.3</v>
      </c>
      <c r="D22" s="20">
        <v>23.4</v>
      </c>
      <c r="E22" s="20">
        <v>25.4</v>
      </c>
      <c r="F22" s="20">
        <v>24.7</v>
      </c>
      <c r="G22" s="80">
        <v>22.9</v>
      </c>
    </row>
    <row r="23" spans="1:7" ht="15.75" customHeight="1">
      <c r="A23" s="24" t="s">
        <v>67</v>
      </c>
      <c r="B23" s="25">
        <v>26.8</v>
      </c>
      <c r="C23" s="13">
        <v>27.1</v>
      </c>
      <c r="D23" s="13">
        <v>27.1</v>
      </c>
      <c r="E23" s="13">
        <v>26.3</v>
      </c>
      <c r="F23" s="13">
        <v>28.5</v>
      </c>
      <c r="G23" s="15">
        <v>29.8</v>
      </c>
    </row>
    <row r="24" spans="1:7">
      <c r="G24" s="7"/>
    </row>
  </sheetData>
  <mergeCells count="1">
    <mergeCell ref="A2:E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41"/>
  <sheetViews>
    <sheetView workbookViewId="0">
      <selection activeCell="A2" sqref="A2:M2"/>
    </sheetView>
  </sheetViews>
  <sheetFormatPr defaultRowHeight="12"/>
  <cols>
    <col min="1" max="2" width="14.85546875" style="2" customWidth="1"/>
    <col min="3" max="3" width="15" style="2" customWidth="1"/>
    <col min="4" max="4" width="14.42578125" style="2" customWidth="1"/>
    <col min="5" max="5" width="14.7109375" style="2" customWidth="1"/>
    <col min="6" max="6" width="15" style="2" customWidth="1"/>
    <col min="7" max="7" width="15.85546875" style="2" customWidth="1"/>
    <col min="8" max="16384" width="9.140625" style="2"/>
  </cols>
  <sheetData>
    <row r="2" spans="1:13">
      <c r="A2" s="111" t="s">
        <v>99</v>
      </c>
      <c r="B2" s="111"/>
      <c r="C2" s="111"/>
      <c r="D2" s="111"/>
      <c r="E2" s="111"/>
      <c r="F2" s="111"/>
      <c r="G2" s="111"/>
      <c r="H2" s="110"/>
      <c r="I2" s="110"/>
      <c r="J2" s="110"/>
      <c r="K2" s="110"/>
      <c r="L2" s="110"/>
      <c r="M2" s="110"/>
    </row>
    <row r="23" spans="1:7" ht="24">
      <c r="A23" s="48"/>
      <c r="B23" s="12" t="s">
        <v>85</v>
      </c>
      <c r="C23" s="12" t="s">
        <v>83</v>
      </c>
      <c r="D23" s="12" t="s">
        <v>82</v>
      </c>
      <c r="E23" s="12" t="s">
        <v>86</v>
      </c>
      <c r="F23" s="12" t="s">
        <v>80</v>
      </c>
      <c r="G23" s="12" t="s">
        <v>79</v>
      </c>
    </row>
    <row r="24" spans="1:7">
      <c r="A24" s="84" t="s">
        <v>36</v>
      </c>
      <c r="B24" s="86">
        <v>12.499069983683039</v>
      </c>
      <c r="C24" s="86">
        <v>13.745556535940368</v>
      </c>
      <c r="D24" s="86">
        <v>13.745471632837653</v>
      </c>
      <c r="E24" s="86">
        <v>13.963487929663396</v>
      </c>
      <c r="F24" s="86">
        <v>12.499526240863791</v>
      </c>
      <c r="G24" s="88">
        <v>12.489347374719975</v>
      </c>
    </row>
    <row r="25" spans="1:7">
      <c r="A25" s="84" t="s">
        <v>39</v>
      </c>
      <c r="B25" s="86">
        <v>14.582826530646395</v>
      </c>
      <c r="C25" s="86">
        <v>12.773112256111515</v>
      </c>
      <c r="D25" s="86">
        <v>12.572326241028426</v>
      </c>
      <c r="E25" s="86">
        <v>13.220132519426631</v>
      </c>
      <c r="F25" s="86">
        <v>12.908219061977313</v>
      </c>
      <c r="G25" s="89">
        <v>11.850319253918776</v>
      </c>
    </row>
    <row r="26" spans="1:7">
      <c r="A26" s="91" t="s">
        <v>70</v>
      </c>
      <c r="B26" s="86">
        <v>8.945810334222795</v>
      </c>
      <c r="C26" s="86">
        <v>9.7710002857841989</v>
      </c>
      <c r="D26" s="86">
        <v>10.49424634241891</v>
      </c>
      <c r="E26" s="86">
        <v>9.9099105974919119</v>
      </c>
      <c r="F26" s="86">
        <v>10.644625714018236</v>
      </c>
      <c r="G26" s="89">
        <v>11.756644393726923</v>
      </c>
    </row>
    <row r="27" spans="1:7">
      <c r="A27" s="84" t="s">
        <v>42</v>
      </c>
      <c r="B27" s="86">
        <v>9.155284256914225</v>
      </c>
      <c r="C27" s="86">
        <v>9.8966059726365252</v>
      </c>
      <c r="D27" s="86">
        <v>8.9750311052380436</v>
      </c>
      <c r="E27" s="86">
        <v>9.4865120613745226</v>
      </c>
      <c r="F27" s="86">
        <v>9.2914555456829273</v>
      </c>
      <c r="G27" s="89">
        <v>8.7855013514508506</v>
      </c>
    </row>
    <row r="28" spans="1:7">
      <c r="A28" s="84" t="s">
        <v>37</v>
      </c>
      <c r="B28" s="86">
        <v>7.9144421683433759</v>
      </c>
      <c r="C28" s="86">
        <v>7.9474059904351417</v>
      </c>
      <c r="D28" s="86">
        <v>8.6123219738419952</v>
      </c>
      <c r="E28" s="86">
        <v>8.437064560428448</v>
      </c>
      <c r="F28" s="86">
        <v>8.1982665397765366</v>
      </c>
      <c r="G28" s="89">
        <v>8.4802886887183373</v>
      </c>
    </row>
    <row r="29" spans="1:7">
      <c r="A29" s="84" t="s">
        <v>38</v>
      </c>
      <c r="B29" s="86">
        <v>7.161100520313739</v>
      </c>
      <c r="C29" s="86">
        <v>6.8005645652904789</v>
      </c>
      <c r="D29" s="86">
        <v>6.0848046115884848</v>
      </c>
      <c r="E29" s="86">
        <v>6.5468461303908834</v>
      </c>
      <c r="F29" s="86">
        <v>6.8123335077502594</v>
      </c>
      <c r="G29" s="89">
        <v>7.1520081429634672</v>
      </c>
    </row>
    <row r="30" spans="1:7">
      <c r="A30" s="84" t="s">
        <v>40</v>
      </c>
      <c r="B30" s="86">
        <v>7.1969772959380647</v>
      </c>
      <c r="C30" s="86">
        <v>7.0280818423286719</v>
      </c>
      <c r="D30" s="86">
        <v>7.0410666542882003</v>
      </c>
      <c r="E30" s="86">
        <v>6.9821505613796848</v>
      </c>
      <c r="F30" s="86">
        <v>6.3378267468196583</v>
      </c>
      <c r="G30" s="89">
        <v>6.6596807622212371</v>
      </c>
    </row>
    <row r="31" spans="1:7">
      <c r="A31" s="84" t="s">
        <v>41</v>
      </c>
      <c r="B31" s="86">
        <v>2.9500622573993929</v>
      </c>
      <c r="C31" s="86">
        <v>3.154582940596748</v>
      </c>
      <c r="D31" s="86">
        <v>3.4683374878214774</v>
      </c>
      <c r="E31" s="86">
        <v>3.2535577050838178</v>
      </c>
      <c r="F31" s="86">
        <v>3.8635628037306065</v>
      </c>
      <c r="G31" s="89">
        <v>3.8757265419491436</v>
      </c>
    </row>
    <row r="32" spans="1:7">
      <c r="A32" s="84" t="s">
        <v>50</v>
      </c>
      <c r="B32" s="86">
        <v>2.8679787298486472</v>
      </c>
      <c r="C32" s="86">
        <v>2.8704275150044833</v>
      </c>
      <c r="D32" s="86">
        <v>2.9884990981835489</v>
      </c>
      <c r="E32" s="86">
        <v>2.7683489853456678</v>
      </c>
      <c r="F32" s="86">
        <v>2.9288887139938167</v>
      </c>
      <c r="G32" s="89">
        <v>2.7828550216091723</v>
      </c>
    </row>
    <row r="33" spans="1:7">
      <c r="A33" s="91" t="s">
        <v>45</v>
      </c>
      <c r="B33" s="86">
        <v>1.9712435801132897</v>
      </c>
      <c r="C33" s="86">
        <v>2.077407052251969</v>
      </c>
      <c r="D33" s="86">
        <v>2.2853785528109345</v>
      </c>
      <c r="E33" s="86">
        <v>2.0008887439489902</v>
      </c>
      <c r="F33" s="86">
        <v>2.1362023683367424</v>
      </c>
      <c r="G33" s="89">
        <v>2.0014072459917283</v>
      </c>
    </row>
    <row r="34" spans="1:7">
      <c r="A34" s="84" t="s">
        <v>44</v>
      </c>
      <c r="B34" s="86">
        <v>2.4593735004244044</v>
      </c>
      <c r="C34" s="86">
        <v>2.4724862535708136</v>
      </c>
      <c r="D34" s="86">
        <v>1.7095831621320383</v>
      </c>
      <c r="E34" s="86">
        <v>2.2335766481759398</v>
      </c>
      <c r="F34" s="86">
        <v>1.8881749028008328</v>
      </c>
      <c r="G34" s="89">
        <v>1.7740395377010207</v>
      </c>
    </row>
    <row r="35" spans="1:7">
      <c r="A35" s="91" t="s">
        <v>43</v>
      </c>
      <c r="B35" s="86">
        <v>1.3304905988938238</v>
      </c>
      <c r="C35" s="86">
        <v>1.3459332599310734</v>
      </c>
      <c r="D35" s="86">
        <v>1.466999357498288</v>
      </c>
      <c r="E35" s="86">
        <v>1.9038195116803132</v>
      </c>
      <c r="F35" s="86">
        <v>1.5931759024833725</v>
      </c>
      <c r="G35" s="89">
        <v>1.7373501088728298</v>
      </c>
    </row>
    <row r="36" spans="1:7">
      <c r="A36" s="91" t="s">
        <v>72</v>
      </c>
      <c r="B36" s="86">
        <v>1.6630359398735064</v>
      </c>
      <c r="C36" s="86">
        <v>1.9064491307746543</v>
      </c>
      <c r="D36" s="86">
        <v>1.4505010916243293</v>
      </c>
      <c r="E36" s="86">
        <v>1.2731384164883319</v>
      </c>
      <c r="F36" s="86">
        <v>1.3672074865495225</v>
      </c>
      <c r="G36" s="89">
        <v>1.4792624644561669</v>
      </c>
    </row>
    <row r="37" spans="1:7">
      <c r="A37" s="91" t="s">
        <v>71</v>
      </c>
      <c r="B37" s="86">
        <v>1.9697449140738867</v>
      </c>
      <c r="C37" s="86">
        <v>1.564598138660664</v>
      </c>
      <c r="D37" s="86">
        <v>2.0470410331652369</v>
      </c>
      <c r="E37" s="86">
        <v>1.6260432483772376</v>
      </c>
      <c r="F37" s="86">
        <v>1.1668873218916305</v>
      </c>
      <c r="G37" s="89">
        <v>1.4573440745327813</v>
      </c>
    </row>
    <row r="38" spans="1:7">
      <c r="A38" s="91" t="s">
        <v>47</v>
      </c>
      <c r="B38" s="86">
        <v>1.417612255833032</v>
      </c>
      <c r="C38" s="86">
        <v>1.402943060874914</v>
      </c>
      <c r="D38" s="86">
        <v>1.5134374774271027</v>
      </c>
      <c r="E38" s="86">
        <v>1.4892549102813992</v>
      </c>
      <c r="F38" s="86">
        <v>1.5769983363806781</v>
      </c>
      <c r="G38" s="89">
        <v>1.4426892482740137</v>
      </c>
    </row>
    <row r="39" spans="1:7">
      <c r="A39" s="91" t="s">
        <v>48</v>
      </c>
      <c r="B39" s="86">
        <v>1.436678891374187</v>
      </c>
      <c r="C39" s="86">
        <v>1.3864466003227778</v>
      </c>
      <c r="D39" s="86">
        <v>1.1507588581995856</v>
      </c>
      <c r="E39" s="86">
        <v>0.79762987251359063</v>
      </c>
      <c r="F39" s="86">
        <v>1.0837263002181925</v>
      </c>
      <c r="G39" s="89">
        <v>1.1239540449427277</v>
      </c>
    </row>
    <row r="40" spans="1:7">
      <c r="A40" s="91" t="s">
        <v>49</v>
      </c>
      <c r="B40" s="86">
        <v>1.0465806370538966</v>
      </c>
      <c r="C40" s="86">
        <v>1.0202064684891883</v>
      </c>
      <c r="D40" s="86">
        <v>1.1240771582749389</v>
      </c>
      <c r="E40" s="86">
        <v>1.0341395732746994</v>
      </c>
      <c r="F40" s="86">
        <v>1.0893404745031041</v>
      </c>
      <c r="G40" s="89">
        <v>1.0709377605774919</v>
      </c>
    </row>
    <row r="41" spans="1:7">
      <c r="A41" s="92" t="s">
        <v>51</v>
      </c>
      <c r="B41" s="87">
        <v>1.6524512439168533</v>
      </c>
      <c r="C41" s="87">
        <v>1.3635545877209372</v>
      </c>
      <c r="D41" s="87">
        <v>1.0630852387439038</v>
      </c>
      <c r="E41" s="87">
        <v>0.99590120031807405</v>
      </c>
      <c r="F41" s="87">
        <v>1.0516903191336735</v>
      </c>
      <c r="G41" s="90">
        <v>0.96889904079953215</v>
      </c>
    </row>
  </sheetData>
  <mergeCells count="1">
    <mergeCell ref="A2:G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42"/>
  <sheetViews>
    <sheetView workbookViewId="0">
      <selection activeCell="A2" sqref="A2:M2"/>
    </sheetView>
  </sheetViews>
  <sheetFormatPr defaultRowHeight="12"/>
  <cols>
    <col min="1" max="1" width="47.140625" style="2" customWidth="1"/>
    <col min="2" max="2" width="13.7109375" style="2" customWidth="1"/>
    <col min="3" max="3" width="11.140625" style="2" customWidth="1"/>
    <col min="4" max="4" width="10.28515625" style="2" customWidth="1"/>
    <col min="5" max="5" width="10.140625" style="2" customWidth="1"/>
    <col min="6" max="16384" width="9.140625" style="2"/>
  </cols>
  <sheetData>
    <row r="2" spans="1:13">
      <c r="A2" s="111" t="s">
        <v>98</v>
      </c>
      <c r="B2" s="111"/>
      <c r="C2" s="111"/>
      <c r="D2" s="111"/>
      <c r="E2" s="111"/>
      <c r="F2" s="112"/>
      <c r="G2" s="110"/>
      <c r="H2" s="110"/>
      <c r="I2" s="110"/>
      <c r="J2" s="110"/>
      <c r="K2" s="110"/>
      <c r="L2" s="110"/>
      <c r="M2" s="110"/>
    </row>
    <row r="3" spans="1:13">
      <c r="A3" s="3"/>
      <c r="B3" s="3"/>
      <c r="C3" s="3"/>
      <c r="D3" s="3"/>
      <c r="E3" s="3"/>
      <c r="F3" s="3"/>
    </row>
    <row r="4" spans="1:13">
      <c r="A4" s="3"/>
      <c r="B4" s="3"/>
      <c r="C4" s="3"/>
      <c r="D4" s="3"/>
      <c r="E4" s="3"/>
      <c r="F4" s="3"/>
    </row>
    <row r="5" spans="1:13">
      <c r="A5" s="3"/>
      <c r="B5" s="3"/>
      <c r="C5" s="3"/>
      <c r="D5" s="3"/>
      <c r="E5" s="3"/>
      <c r="F5" s="3"/>
    </row>
    <row r="6" spans="1:13">
      <c r="A6" s="3"/>
      <c r="B6" s="3"/>
      <c r="C6" s="3"/>
      <c r="D6" s="3"/>
      <c r="E6" s="3"/>
      <c r="F6" s="3"/>
    </row>
    <row r="7" spans="1:13">
      <c r="A7" s="3"/>
      <c r="B7" s="3"/>
      <c r="C7" s="3"/>
      <c r="D7" s="3"/>
      <c r="E7" s="3"/>
      <c r="F7" s="3"/>
    </row>
    <row r="8" spans="1:13">
      <c r="A8" s="3"/>
      <c r="B8" s="3"/>
      <c r="C8" s="3"/>
      <c r="D8" s="3"/>
      <c r="E8" s="3"/>
      <c r="F8" s="3"/>
    </row>
    <row r="9" spans="1:13">
      <c r="A9" s="3"/>
      <c r="B9" s="3"/>
      <c r="C9" s="3"/>
      <c r="D9" s="3"/>
      <c r="E9" s="3"/>
      <c r="F9" s="3"/>
    </row>
    <row r="10" spans="1:13">
      <c r="A10" s="3"/>
      <c r="B10" s="3"/>
      <c r="C10" s="3"/>
      <c r="D10" s="3"/>
      <c r="E10" s="3"/>
      <c r="F10" s="3"/>
    </row>
    <row r="11" spans="1:13">
      <c r="A11" s="3"/>
      <c r="B11" s="3"/>
      <c r="C11" s="3"/>
      <c r="D11" s="3"/>
      <c r="E11" s="3"/>
      <c r="F11" s="3"/>
    </row>
    <row r="12" spans="1:13">
      <c r="A12" s="3"/>
      <c r="B12" s="3"/>
      <c r="C12" s="3"/>
      <c r="D12" s="3"/>
      <c r="E12" s="3"/>
      <c r="F12" s="3"/>
    </row>
    <row r="13" spans="1:13">
      <c r="A13" s="3"/>
      <c r="B13" s="3"/>
      <c r="C13" s="3"/>
      <c r="D13" s="3"/>
      <c r="E13" s="3"/>
      <c r="F13" s="3"/>
    </row>
    <row r="14" spans="1:13">
      <c r="A14" s="3"/>
      <c r="B14" s="3"/>
      <c r="C14" s="3"/>
      <c r="D14" s="3"/>
      <c r="E14" s="3"/>
      <c r="F14" s="3"/>
    </row>
    <row r="15" spans="1:13">
      <c r="A15" s="3"/>
      <c r="B15" s="3"/>
      <c r="C15" s="3"/>
      <c r="D15" s="3"/>
      <c r="E15" s="3"/>
      <c r="F15" s="3"/>
    </row>
    <row r="16" spans="1:13">
      <c r="A16" s="3"/>
      <c r="B16" s="3"/>
      <c r="C16" s="3"/>
      <c r="D16" s="3"/>
      <c r="E16" s="3"/>
      <c r="F16" s="3"/>
    </row>
    <row r="17" spans="1:6">
      <c r="A17" s="3"/>
      <c r="B17" s="3"/>
      <c r="C17" s="3"/>
      <c r="D17" s="3"/>
      <c r="E17" s="3"/>
      <c r="F17" s="3"/>
    </row>
    <row r="18" spans="1:6">
      <c r="A18" s="3"/>
      <c r="B18" s="3"/>
      <c r="C18" s="3"/>
      <c r="D18" s="3"/>
      <c r="E18" s="3"/>
      <c r="F18" s="3"/>
    </row>
    <row r="19" spans="1:6">
      <c r="A19" s="3"/>
      <c r="B19" s="3"/>
      <c r="C19" s="3"/>
      <c r="D19" s="3"/>
      <c r="E19" s="3"/>
      <c r="F19" s="3"/>
    </row>
    <row r="20" spans="1:6">
      <c r="A20" s="4"/>
    </row>
    <row r="21" spans="1:6">
      <c r="A21" s="4"/>
    </row>
    <row r="22" spans="1:6">
      <c r="A22" s="74" t="s">
        <v>80</v>
      </c>
      <c r="B22" s="49" t="s">
        <v>52</v>
      </c>
    </row>
    <row r="23" spans="1:6" ht="13.5" customHeight="1">
      <c r="A23" s="35" t="s">
        <v>53</v>
      </c>
      <c r="B23" s="81">
        <v>13.7</v>
      </c>
    </row>
    <row r="24" spans="1:6">
      <c r="A24" s="36" t="s">
        <v>54</v>
      </c>
      <c r="B24" s="82">
        <v>2</v>
      </c>
    </row>
    <row r="25" spans="1:6">
      <c r="A25" s="36" t="s">
        <v>55</v>
      </c>
      <c r="B25" s="82">
        <v>3.4</v>
      </c>
    </row>
    <row r="26" spans="1:6">
      <c r="A26" s="36" t="s">
        <v>56</v>
      </c>
      <c r="B26" s="82">
        <v>13.6</v>
      </c>
    </row>
    <row r="27" spans="1:6">
      <c r="A27" s="36" t="s">
        <v>68</v>
      </c>
      <c r="B27" s="82">
        <v>0.2</v>
      </c>
    </row>
    <row r="28" spans="1:6">
      <c r="A28" s="36" t="s">
        <v>69</v>
      </c>
      <c r="B28" s="82">
        <v>17.5</v>
      </c>
    </row>
    <row r="29" spans="1:6">
      <c r="A29" s="36" t="s">
        <v>59</v>
      </c>
      <c r="B29" s="82">
        <v>18.100000000000001</v>
      </c>
    </row>
    <row r="30" spans="1:6">
      <c r="A30" s="36" t="s">
        <v>60</v>
      </c>
      <c r="B30" s="82">
        <v>21.9</v>
      </c>
    </row>
    <row r="31" spans="1:6">
      <c r="A31" s="37" t="s">
        <v>61</v>
      </c>
      <c r="B31" s="83">
        <v>9.6</v>
      </c>
    </row>
    <row r="33" spans="1:2">
      <c r="A33" s="74" t="s">
        <v>79</v>
      </c>
      <c r="B33" s="49" t="s">
        <v>52</v>
      </c>
    </row>
    <row r="34" spans="1:2">
      <c r="A34" s="35" t="s">
        <v>53</v>
      </c>
      <c r="B34" s="81">
        <v>11.9</v>
      </c>
    </row>
    <row r="35" spans="1:2">
      <c r="A35" s="36" t="s">
        <v>54</v>
      </c>
      <c r="B35" s="82">
        <v>1.7</v>
      </c>
    </row>
    <row r="36" spans="1:2">
      <c r="A36" s="36" t="s">
        <v>55</v>
      </c>
      <c r="B36" s="82">
        <v>3.5</v>
      </c>
    </row>
    <row r="37" spans="1:2">
      <c r="A37" s="36" t="s">
        <v>56</v>
      </c>
      <c r="B37" s="82">
        <v>11.9</v>
      </c>
    </row>
    <row r="38" spans="1:2">
      <c r="A38" s="36" t="s">
        <v>57</v>
      </c>
      <c r="B38" s="82">
        <v>0.2</v>
      </c>
    </row>
    <row r="39" spans="1:2">
      <c r="A39" s="36" t="s">
        <v>58</v>
      </c>
      <c r="B39" s="82">
        <v>15.5</v>
      </c>
    </row>
    <row r="40" spans="1:2">
      <c r="A40" s="36" t="s">
        <v>59</v>
      </c>
      <c r="B40" s="82">
        <v>18.3</v>
      </c>
    </row>
    <row r="41" spans="1:2">
      <c r="A41" s="36" t="s">
        <v>60</v>
      </c>
      <c r="B41" s="82">
        <v>25.4</v>
      </c>
    </row>
    <row r="42" spans="1:2">
      <c r="A42" s="37" t="s">
        <v>61</v>
      </c>
      <c r="B42" s="83">
        <v>11.6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26"/>
  <sheetViews>
    <sheetView workbookViewId="0">
      <selection activeCell="A2" sqref="A2:M2"/>
    </sheetView>
  </sheetViews>
  <sheetFormatPr defaultRowHeight="12"/>
  <cols>
    <col min="1" max="9" width="9.140625" style="2"/>
    <col min="10" max="10" width="11.42578125" style="2" customWidth="1"/>
    <col min="11" max="11" width="11.5703125" style="2" customWidth="1"/>
    <col min="12" max="12" width="11.28515625" style="2" customWidth="1"/>
    <col min="13" max="13" width="11.7109375" style="2" customWidth="1"/>
    <col min="14" max="16384" width="9.140625" style="2"/>
  </cols>
  <sheetData>
    <row r="2" spans="1:13">
      <c r="A2" s="111" t="s">
        <v>97</v>
      </c>
      <c r="B2" s="111"/>
      <c r="C2" s="111"/>
      <c r="D2" s="111"/>
      <c r="E2" s="111"/>
      <c r="F2" s="111"/>
      <c r="G2" s="111"/>
      <c r="H2" s="111"/>
      <c r="I2" s="111"/>
      <c r="J2" s="111"/>
      <c r="K2" s="110"/>
      <c r="L2" s="110"/>
      <c r="M2" s="110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</row>
    <row r="9" spans="1:13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3">
      <c r="A20" s="46" t="s">
        <v>0</v>
      </c>
      <c r="B20" s="71" t="s">
        <v>1</v>
      </c>
      <c r="C20" s="71" t="s">
        <v>2</v>
      </c>
      <c r="D20" s="71" t="s">
        <v>3</v>
      </c>
      <c r="E20" s="71" t="s">
        <v>4</v>
      </c>
      <c r="F20" s="71" t="s">
        <v>5</v>
      </c>
      <c r="G20" s="71" t="s">
        <v>6</v>
      </c>
      <c r="H20" s="71" t="s">
        <v>7</v>
      </c>
      <c r="I20" s="71" t="s">
        <v>8</v>
      </c>
      <c r="J20" s="71" t="s">
        <v>9</v>
      </c>
      <c r="K20" s="71" t="s">
        <v>10</v>
      </c>
      <c r="L20" s="71" t="s">
        <v>11</v>
      </c>
      <c r="M20" s="72" t="s">
        <v>12</v>
      </c>
    </row>
    <row r="21" spans="1:13">
      <c r="A21" s="45">
        <v>2016</v>
      </c>
      <c r="B21" s="66">
        <v>-90.5</v>
      </c>
      <c r="C21" s="66">
        <v>-148.5</v>
      </c>
      <c r="D21" s="66">
        <v>-205.5</v>
      </c>
      <c r="E21" s="66">
        <v>-176.4</v>
      </c>
      <c r="F21" s="66">
        <v>-174.7</v>
      </c>
      <c r="G21" s="66">
        <v>-167.2</v>
      </c>
      <c r="H21" s="66">
        <v>-148.5</v>
      </c>
      <c r="I21" s="66">
        <v>-183.1</v>
      </c>
      <c r="J21" s="66">
        <v>-168</v>
      </c>
      <c r="K21" s="66">
        <v>-179.4</v>
      </c>
      <c r="L21" s="66">
        <v>-135.9</v>
      </c>
      <c r="M21" s="66">
        <v>-197.9</v>
      </c>
    </row>
    <row r="22" spans="1:13">
      <c r="A22" s="45">
        <v>2017</v>
      </c>
      <c r="B22" s="66">
        <v>-127.3</v>
      </c>
      <c r="C22" s="66">
        <v>-156.1</v>
      </c>
      <c r="D22" s="66">
        <v>-219.1</v>
      </c>
      <c r="E22" s="66">
        <v>-207.3</v>
      </c>
      <c r="F22" s="66">
        <v>-225.7</v>
      </c>
      <c r="G22" s="66">
        <v>-217.7</v>
      </c>
      <c r="H22" s="66">
        <v>-205.3</v>
      </c>
      <c r="I22" s="66">
        <v>-221.8</v>
      </c>
      <c r="J22" s="66">
        <v>-206.9</v>
      </c>
      <c r="K22" s="66">
        <v>-197.7</v>
      </c>
      <c r="L22" s="66">
        <v>-183.2</v>
      </c>
      <c r="M22" s="66">
        <v>-238.3</v>
      </c>
    </row>
    <row r="23" spans="1:13">
      <c r="A23" s="45">
        <v>2018</v>
      </c>
      <c r="B23" s="66">
        <v>-154</v>
      </c>
      <c r="C23" s="66">
        <v>-212.1</v>
      </c>
      <c r="D23" s="66">
        <v>-282</v>
      </c>
      <c r="E23" s="66">
        <v>-244.9</v>
      </c>
      <c r="F23" s="66">
        <v>-282.60000000000002</v>
      </c>
      <c r="G23" s="66">
        <v>-244.6</v>
      </c>
      <c r="H23" s="66">
        <v>-269.2</v>
      </c>
      <c r="I23" s="66">
        <v>-262.10000000000002</v>
      </c>
      <c r="J23" s="66">
        <v>-266.7</v>
      </c>
      <c r="K23" s="66">
        <v>-281.60000000000002</v>
      </c>
      <c r="L23" s="66">
        <v>-253.70000000000005</v>
      </c>
      <c r="M23" s="66">
        <v>-300.49999999999994</v>
      </c>
    </row>
    <row r="24" spans="1:13">
      <c r="A24" s="45">
        <v>2019</v>
      </c>
      <c r="B24" s="66">
        <v>-138.30000000000001</v>
      </c>
      <c r="C24" s="66">
        <v>-217.9</v>
      </c>
      <c r="D24" s="66">
        <v>-276.60000000000002</v>
      </c>
      <c r="E24" s="66">
        <v>-300</v>
      </c>
      <c r="F24" s="66">
        <v>-271.10000000000002</v>
      </c>
      <c r="G24" s="66">
        <v>-243.2</v>
      </c>
      <c r="H24" s="66">
        <v>-278.89999999999998</v>
      </c>
      <c r="I24" s="66">
        <v>-258.5</v>
      </c>
      <c r="J24" s="66">
        <v>-262.89999999999998</v>
      </c>
      <c r="K24" s="66">
        <v>-257</v>
      </c>
      <c r="L24" s="66">
        <v>-237.5</v>
      </c>
      <c r="M24" s="66">
        <v>-321.39999999999998</v>
      </c>
    </row>
    <row r="25" spans="1:13">
      <c r="A25" s="45">
        <v>2020</v>
      </c>
      <c r="B25" s="66">
        <v>-160.30000000000001</v>
      </c>
      <c r="C25" s="66">
        <v>-239.5</v>
      </c>
      <c r="D25" s="66">
        <v>-290.3</v>
      </c>
      <c r="E25" s="66">
        <v>-135.80000000000001</v>
      </c>
      <c r="F25" s="66">
        <v>-173.7</v>
      </c>
      <c r="G25" s="66">
        <v>-223.9</v>
      </c>
      <c r="H25" s="66">
        <v>-305.5</v>
      </c>
      <c r="I25" s="66">
        <v>-269.7</v>
      </c>
      <c r="J25" s="66">
        <v>-296</v>
      </c>
      <c r="K25" s="66">
        <v>-244.2</v>
      </c>
      <c r="L25" s="66">
        <v>-260.89999999999998</v>
      </c>
      <c r="M25" s="66">
        <v>-349</v>
      </c>
    </row>
    <row r="26" spans="1:13">
      <c r="A26" s="41">
        <v>2021</v>
      </c>
      <c r="B26" s="68">
        <v>-201</v>
      </c>
      <c r="C26" s="68">
        <v>-294.5</v>
      </c>
      <c r="D26" s="68">
        <v>-371</v>
      </c>
      <c r="E26" s="68">
        <v>-343.9</v>
      </c>
      <c r="F26" s="68">
        <v>-361.7</v>
      </c>
      <c r="G26" s="68"/>
      <c r="H26" s="68"/>
      <c r="I26" s="68"/>
      <c r="J26" s="68"/>
      <c r="K26" s="68"/>
      <c r="L26" s="68"/>
      <c r="M26" s="68"/>
    </row>
  </sheetData>
  <mergeCells count="1">
    <mergeCell ref="A2:J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29"/>
  <sheetViews>
    <sheetView workbookViewId="0">
      <selection activeCell="A2" sqref="A2:M2"/>
    </sheetView>
  </sheetViews>
  <sheetFormatPr defaultRowHeight="12"/>
  <cols>
    <col min="1" max="1" width="28.42578125" style="2" customWidth="1"/>
    <col min="2" max="2" width="17.7109375" style="2" customWidth="1"/>
    <col min="3" max="3" width="18" style="2" customWidth="1"/>
    <col min="4" max="4" width="22.140625" style="2" customWidth="1"/>
    <col min="5" max="16384" width="9.140625" style="2"/>
  </cols>
  <sheetData>
    <row r="2" spans="1:13">
      <c r="A2" s="108" t="s">
        <v>96</v>
      </c>
      <c r="B2" s="108"/>
      <c r="C2" s="108"/>
      <c r="D2" s="108"/>
      <c r="E2" s="108"/>
      <c r="F2" s="109"/>
      <c r="G2" s="110"/>
      <c r="H2" s="110"/>
      <c r="I2" s="110"/>
      <c r="J2" s="110"/>
      <c r="K2" s="110"/>
      <c r="L2" s="110"/>
      <c r="M2" s="110"/>
    </row>
    <row r="3" spans="1:13">
      <c r="A3" s="3"/>
      <c r="B3" s="3"/>
      <c r="C3" s="3"/>
      <c r="D3" s="3"/>
      <c r="E3" s="3"/>
      <c r="F3" s="3"/>
    </row>
    <row r="4" spans="1:13">
      <c r="A4" s="3"/>
      <c r="B4" s="3"/>
      <c r="C4" s="3"/>
      <c r="D4" s="3"/>
      <c r="E4" s="3"/>
      <c r="F4" s="3"/>
    </row>
    <row r="5" spans="1:13">
      <c r="A5" s="3"/>
      <c r="B5" s="3"/>
      <c r="C5" s="3"/>
      <c r="D5" s="3"/>
      <c r="E5" s="3"/>
      <c r="F5" s="3"/>
    </row>
    <row r="6" spans="1:13">
      <c r="A6" s="3"/>
      <c r="B6" s="3"/>
      <c r="C6" s="3"/>
      <c r="D6" s="3"/>
      <c r="E6" s="3"/>
      <c r="F6" s="3"/>
    </row>
    <row r="7" spans="1:13">
      <c r="A7" s="3"/>
      <c r="B7" s="3"/>
      <c r="C7" s="3"/>
      <c r="D7" s="3"/>
      <c r="E7" s="3"/>
      <c r="F7" s="3"/>
    </row>
    <row r="8" spans="1:13">
      <c r="A8" s="3"/>
      <c r="B8" s="3"/>
      <c r="C8" s="3"/>
      <c r="D8" s="3"/>
      <c r="E8" s="3"/>
      <c r="F8" s="3"/>
    </row>
    <row r="9" spans="1:13">
      <c r="A9" s="3"/>
      <c r="B9" s="3"/>
      <c r="C9" s="3"/>
      <c r="D9" s="3"/>
      <c r="E9" s="3"/>
      <c r="F9" s="3"/>
    </row>
    <row r="10" spans="1:13">
      <c r="A10" s="3"/>
      <c r="B10" s="3"/>
      <c r="C10" s="3"/>
      <c r="D10" s="3"/>
      <c r="E10" s="3"/>
      <c r="F10" s="3"/>
    </row>
    <row r="11" spans="1:13">
      <c r="A11" s="3"/>
      <c r="B11" s="3"/>
      <c r="C11" s="3"/>
      <c r="D11" s="3"/>
      <c r="E11" s="3"/>
      <c r="F11" s="3"/>
    </row>
    <row r="12" spans="1:13">
      <c r="A12" s="3"/>
      <c r="B12" s="3"/>
      <c r="C12" s="3"/>
      <c r="D12" s="3"/>
      <c r="E12" s="3"/>
      <c r="F12" s="3"/>
    </row>
    <row r="13" spans="1:13">
      <c r="A13" s="3"/>
      <c r="B13" s="3"/>
      <c r="C13" s="3"/>
      <c r="D13" s="3"/>
      <c r="E13" s="3"/>
      <c r="F13" s="3"/>
    </row>
    <row r="14" spans="1:13">
      <c r="A14" s="3"/>
      <c r="B14" s="3"/>
      <c r="C14" s="3"/>
      <c r="D14" s="3"/>
      <c r="E14" s="3"/>
      <c r="F14" s="3"/>
    </row>
    <row r="15" spans="1:13">
      <c r="A15" s="3"/>
      <c r="B15" s="3"/>
      <c r="C15" s="3"/>
      <c r="D15" s="3"/>
      <c r="E15" s="3"/>
      <c r="F15" s="3"/>
    </row>
    <row r="16" spans="1:13">
      <c r="A16" s="3"/>
      <c r="B16" s="3"/>
      <c r="C16" s="3"/>
      <c r="D16" s="3"/>
      <c r="E16" s="3"/>
      <c r="F16" s="3"/>
    </row>
    <row r="17" spans="1:6">
      <c r="A17" s="3"/>
      <c r="B17" s="3"/>
      <c r="C17" s="3"/>
      <c r="D17" s="3"/>
      <c r="E17" s="3"/>
      <c r="F17" s="3"/>
    </row>
    <row r="18" spans="1:6">
      <c r="A18" s="3"/>
      <c r="B18" s="3"/>
      <c r="C18" s="3"/>
      <c r="D18" s="3"/>
      <c r="E18" s="3"/>
      <c r="F18" s="3"/>
    </row>
    <row r="19" spans="1:6">
      <c r="A19" s="3"/>
      <c r="B19" s="3"/>
      <c r="C19" s="3"/>
      <c r="D19" s="3"/>
      <c r="E19" s="3"/>
      <c r="F19" s="3"/>
    </row>
    <row r="20" spans="1:6">
      <c r="A20" s="3"/>
      <c r="B20" s="3"/>
      <c r="C20" s="3"/>
      <c r="D20" s="3"/>
      <c r="E20" s="3"/>
      <c r="F20" s="3"/>
    </row>
    <row r="21" spans="1:6">
      <c r="A21" s="3"/>
      <c r="B21" s="3"/>
      <c r="C21" s="3"/>
      <c r="D21" s="3"/>
      <c r="E21" s="3"/>
      <c r="F21" s="3"/>
    </row>
    <row r="23" spans="1:6">
      <c r="A23" s="75" t="s">
        <v>73</v>
      </c>
      <c r="B23" s="38" t="s">
        <v>74</v>
      </c>
      <c r="C23" s="38" t="s">
        <v>75</v>
      </c>
      <c r="D23" s="39" t="s">
        <v>76</v>
      </c>
      <c r="E23" s="5"/>
    </row>
    <row r="24" spans="1:6" ht="15.75" customHeight="1">
      <c r="A24" s="16" t="s">
        <v>84</v>
      </c>
      <c r="B24" s="20">
        <v>747.9</v>
      </c>
      <c r="C24" s="20">
        <v>1543.7</v>
      </c>
      <c r="D24" s="78">
        <v>-795.8</v>
      </c>
      <c r="E24" s="5"/>
    </row>
    <row r="25" spans="1:6" ht="15" customHeight="1">
      <c r="A25" s="17" t="s">
        <v>83</v>
      </c>
      <c r="B25" s="20">
        <v>857.1</v>
      </c>
      <c r="C25" s="20">
        <v>1792.6</v>
      </c>
      <c r="D25" s="78">
        <v>-935.5</v>
      </c>
      <c r="E25" s="5"/>
    </row>
    <row r="26" spans="1:6" ht="14.25" customHeight="1">
      <c r="A26" s="17" t="s">
        <v>82</v>
      </c>
      <c r="B26" s="20">
        <v>1100.7</v>
      </c>
      <c r="C26" s="20">
        <v>2276.1999999999998</v>
      </c>
      <c r="D26" s="21">
        <v>-1175.5</v>
      </c>
      <c r="E26" s="5"/>
    </row>
    <row r="27" spans="1:6" ht="14.25" customHeight="1">
      <c r="A27" s="17" t="s">
        <v>81</v>
      </c>
      <c r="B27" s="20">
        <v>1159</v>
      </c>
      <c r="C27" s="20">
        <v>2362.8000000000002</v>
      </c>
      <c r="D27" s="21">
        <v>-1203.8</v>
      </c>
      <c r="E27" s="5"/>
    </row>
    <row r="28" spans="1:6" ht="13.5" customHeight="1">
      <c r="A28" s="17" t="s">
        <v>80</v>
      </c>
      <c r="B28" s="20">
        <v>980.6</v>
      </c>
      <c r="C28" s="20">
        <v>1980.1</v>
      </c>
      <c r="D28" s="21">
        <v>-999.5</v>
      </c>
      <c r="E28" s="5"/>
    </row>
    <row r="29" spans="1:6" ht="13.5" customHeight="1">
      <c r="A29" s="17" t="s">
        <v>79</v>
      </c>
      <c r="B29" s="20">
        <v>1104.7</v>
      </c>
      <c r="C29" s="20">
        <v>2676.7</v>
      </c>
      <c r="D29" s="21">
        <v>-1572</v>
      </c>
      <c r="E29" s="5"/>
    </row>
  </sheetData>
  <mergeCells count="1">
    <mergeCell ref="A2:E2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E25"/>
  <sheetViews>
    <sheetView workbookViewId="0">
      <selection activeCell="A2" sqref="A2:O2"/>
    </sheetView>
  </sheetViews>
  <sheetFormatPr defaultRowHeight="12"/>
  <cols>
    <col min="1" max="1" width="17.85546875" style="2" customWidth="1"/>
    <col min="2" max="2" width="6.28515625" style="2" bestFit="1" customWidth="1"/>
    <col min="3" max="3" width="6.85546875" style="2" bestFit="1" customWidth="1"/>
    <col min="4" max="4" width="7.7109375" style="2" bestFit="1" customWidth="1"/>
    <col min="5" max="5" width="7.5703125" style="2" bestFit="1" customWidth="1"/>
    <col min="6" max="6" width="6.7109375" style="2" bestFit="1" customWidth="1"/>
    <col min="7" max="7" width="7.5703125" style="2" bestFit="1" customWidth="1"/>
    <col min="8" max="8" width="7.85546875" style="2" bestFit="1" customWidth="1"/>
    <col min="9" max="9" width="9.28515625" style="2" bestFit="1" customWidth="1"/>
    <col min="10" max="10" width="7.5703125" style="2" bestFit="1" customWidth="1"/>
    <col min="11" max="11" width="6.7109375" style="2" bestFit="1" customWidth="1"/>
    <col min="12" max="12" width="7.7109375" style="2" customWidth="1"/>
    <col min="13" max="13" width="8.42578125" style="2" bestFit="1" customWidth="1"/>
    <col min="14" max="14" width="6.140625" style="2" bestFit="1" customWidth="1"/>
    <col min="15" max="15" width="6.85546875" style="2" bestFit="1" customWidth="1"/>
    <col min="16" max="16" width="7.7109375" style="2" bestFit="1" customWidth="1"/>
    <col min="17" max="17" width="7.5703125" style="2" bestFit="1" customWidth="1"/>
    <col min="18" max="18" width="9.28515625" style="2" customWidth="1"/>
    <col min="19" max="20" width="9.28515625" style="2" bestFit="1" customWidth="1"/>
    <col min="21" max="21" width="8.28515625" style="2" customWidth="1"/>
    <col min="22" max="22" width="9.140625" style="2" customWidth="1"/>
    <col min="23" max="23" width="8.42578125" style="2" customWidth="1"/>
    <col min="24" max="26" width="9.28515625" style="2" bestFit="1" customWidth="1"/>
    <col min="27" max="29" width="9.28515625" style="2" customWidth="1"/>
    <col min="30" max="30" width="9.28515625" style="2" bestFit="1" customWidth="1"/>
    <col min="31" max="16384" width="9.140625" style="2"/>
  </cols>
  <sheetData>
    <row r="2" spans="1:15">
      <c r="A2" s="111" t="s">
        <v>108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01"/>
      <c r="O2" s="101"/>
    </row>
    <row r="3" spans="1: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3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31">
      <c r="A18" s="4"/>
    </row>
    <row r="19" spans="1:31">
      <c r="A19" s="4"/>
      <c r="AE19" s="5"/>
    </row>
    <row r="20" spans="1:31">
      <c r="A20" s="4"/>
      <c r="AE20" s="5"/>
    </row>
    <row r="21" spans="1:31">
      <c r="A21" s="4"/>
      <c r="AE21" s="5"/>
    </row>
    <row r="22" spans="1:31">
      <c r="A22" s="94"/>
      <c r="B22" s="96">
        <v>2019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>
        <v>2020</v>
      </c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>
        <v>2021</v>
      </c>
      <c r="AA22" s="97"/>
      <c r="AB22" s="97"/>
      <c r="AC22" s="97"/>
      <c r="AD22" s="96"/>
      <c r="AE22" s="5"/>
    </row>
    <row r="23" spans="1:31">
      <c r="A23" s="95"/>
      <c r="B23" s="32" t="s">
        <v>13</v>
      </c>
      <c r="C23" s="32" t="s">
        <v>14</v>
      </c>
      <c r="D23" s="32" t="s">
        <v>15</v>
      </c>
      <c r="E23" s="32" t="s">
        <v>16</v>
      </c>
      <c r="F23" s="32" t="s">
        <v>17</v>
      </c>
      <c r="G23" s="32" t="s">
        <v>18</v>
      </c>
      <c r="H23" s="32" t="s">
        <v>19</v>
      </c>
      <c r="I23" s="32" t="s">
        <v>20</v>
      </c>
      <c r="J23" s="32" t="s">
        <v>21</v>
      </c>
      <c r="K23" s="32" t="s">
        <v>22</v>
      </c>
      <c r="L23" s="32" t="s">
        <v>23</v>
      </c>
      <c r="M23" s="32" t="s">
        <v>24</v>
      </c>
      <c r="N23" s="32" t="s">
        <v>13</v>
      </c>
      <c r="O23" s="32" t="s">
        <v>14</v>
      </c>
      <c r="P23" s="32" t="s">
        <v>15</v>
      </c>
      <c r="Q23" s="32" t="s">
        <v>16</v>
      </c>
      <c r="R23" s="32" t="s">
        <v>17</v>
      </c>
      <c r="S23" s="32" t="s">
        <v>25</v>
      </c>
      <c r="T23" s="32" t="s">
        <v>19</v>
      </c>
      <c r="U23" s="32" t="s">
        <v>26</v>
      </c>
      <c r="V23" s="32" t="s">
        <v>21</v>
      </c>
      <c r="W23" s="32" t="s">
        <v>27</v>
      </c>
      <c r="X23" s="32" t="s">
        <v>23</v>
      </c>
      <c r="Y23" s="32" t="s">
        <v>24</v>
      </c>
      <c r="Z23" s="32" t="s">
        <v>13</v>
      </c>
      <c r="AA23" s="33" t="s">
        <v>14</v>
      </c>
      <c r="AB23" s="32" t="s">
        <v>15</v>
      </c>
      <c r="AC23" s="32" t="s">
        <v>16</v>
      </c>
      <c r="AD23" s="32" t="s">
        <v>17</v>
      </c>
      <c r="AE23" s="5"/>
    </row>
    <row r="24" spans="1:31" ht="28.5" customHeight="1">
      <c r="A24" s="30" t="s">
        <v>77</v>
      </c>
      <c r="B24" s="18">
        <v>107.04955714362214</v>
      </c>
      <c r="C24" s="18">
        <v>103.05469693630643</v>
      </c>
      <c r="D24" s="18">
        <v>106.5540849399146</v>
      </c>
      <c r="E24" s="18">
        <v>83.804058120513616</v>
      </c>
      <c r="F24" s="18">
        <v>97.663587687631406</v>
      </c>
      <c r="G24" s="18">
        <v>96.047232355670943</v>
      </c>
      <c r="H24" s="18">
        <v>108.87893967295254</v>
      </c>
      <c r="I24" s="18">
        <v>93.476142278451405</v>
      </c>
      <c r="J24" s="18">
        <v>116.03027535062083</v>
      </c>
      <c r="K24" s="18">
        <v>112.37403253245004</v>
      </c>
      <c r="L24" s="18">
        <v>99.332915825323369</v>
      </c>
      <c r="M24" s="14">
        <v>81.894486392152885</v>
      </c>
      <c r="N24" s="20">
        <v>100.54069338788538</v>
      </c>
      <c r="O24" s="20">
        <v>111.77933359663091</v>
      </c>
      <c r="P24" s="20">
        <v>85.694935103741471</v>
      </c>
      <c r="Q24" s="20">
        <v>71.283537880135214</v>
      </c>
      <c r="R24" s="20">
        <v>103.90424682350312</v>
      </c>
      <c r="S24" s="20">
        <v>121.75061963317823</v>
      </c>
      <c r="T24" s="20">
        <v>100.8184202333199</v>
      </c>
      <c r="U24" s="20">
        <v>78.376764810035453</v>
      </c>
      <c r="V24" s="20">
        <v>129.49769232961904</v>
      </c>
      <c r="W24" s="20">
        <v>117.47585360993436</v>
      </c>
      <c r="X24" s="20">
        <v>105.08585699580438</v>
      </c>
      <c r="Y24" s="14">
        <v>83.287463510424814</v>
      </c>
      <c r="Z24" s="29">
        <v>90.924906043100663</v>
      </c>
      <c r="AA24" s="21">
        <v>114.41186008293316</v>
      </c>
      <c r="AB24" s="52">
        <v>114.18675061706691</v>
      </c>
      <c r="AC24" s="21">
        <v>84.198294032010949</v>
      </c>
      <c r="AD24" s="28">
        <v>92.410830860406648</v>
      </c>
      <c r="AE24" s="5"/>
    </row>
    <row r="25" spans="1:31" ht="40.5" customHeight="1">
      <c r="A25" s="27" t="s">
        <v>78</v>
      </c>
      <c r="B25" s="25">
        <f>IF(220321.7383="","-",234254.08835/220321.7383*100)</f>
        <v>106.32363840150403</v>
      </c>
      <c r="C25" s="13">
        <f>IF(215472.31369="","-",241409.84081/215472.31369*100)</f>
        <v>112.03752197942065</v>
      </c>
      <c r="D25" s="13">
        <f>IF(242121.38159="","-",257232.04683/242121.38159*100)</f>
        <v>106.24094623150131</v>
      </c>
      <c r="E25" s="13">
        <f>IF(199735.58403="","-",215570.89403/199735.58403*100)</f>
        <v>107.92813662968615</v>
      </c>
      <c r="F25" s="13">
        <f>IF(223023.34378="","-",210534.26912/223023.34378*100)</f>
        <v>94.400104290284631</v>
      </c>
      <c r="G25" s="13">
        <f>IF(214123.17565="","-",202212.33865/214123.17565*100)</f>
        <v>94.437390084542201</v>
      </c>
      <c r="H25" s="13">
        <f>IF(218832.76993="","-",220166.65021/218832.76993*100)</f>
        <v>100.6095432052643</v>
      </c>
      <c r="I25" s="13">
        <f>IF(218601.82808="","-",205803.2912/218601.82808*100)</f>
        <v>94.145274542115814</v>
      </c>
      <c r="J25" s="13">
        <f>IF(207304.07378="","-",238794.12546/207304.07378*100)</f>
        <v>115.19027152038439</v>
      </c>
      <c r="K25" s="13">
        <f>IF(258965.48256="","-",268342.58823/258965.48256*100)</f>
        <v>103.62098669571817</v>
      </c>
      <c r="L25" s="13">
        <f>IF(268843.90574="","-",266552.51729/268843.90574*100)</f>
        <v>99.147688156183818</v>
      </c>
      <c r="M25" s="15">
        <f>IF(218827.70429="","-",218291.815/218827.70429*100)</f>
        <v>99.755109028932736</v>
      </c>
      <c r="N25" s="13">
        <f>IF(234254.08835="","-",219472.10441/234254.08835*100)</f>
        <v>93.68976480021378</v>
      </c>
      <c r="O25" s="13">
        <f>IF(241409.84081="","-",245324.45574/241409.84081*100)</f>
        <v>101.62156394157972</v>
      </c>
      <c r="P25" s="13">
        <f>IF(257232.04683="","-",210230.63314/257232.04683*100)</f>
        <v>81.728010071364707</v>
      </c>
      <c r="Q25" s="13">
        <f>IF(215570.89403="","-",149859.83301/215570.89403*100)</f>
        <v>69.517656214361068</v>
      </c>
      <c r="R25" s="13">
        <f>IF(210534.26912="","-",155710.73078/210534.26912*100)</f>
        <v>73.959803043393492</v>
      </c>
      <c r="S25" s="13">
        <f>IF(202212.33865="","-",189578.77956/202212.33865*100)</f>
        <v>93.752330261178145</v>
      </c>
      <c r="T25" s="13">
        <f>IF(220166.65021="","-",191130.33065/220166.65021*100)</f>
        <v>86.811663105059509</v>
      </c>
      <c r="U25" s="13">
        <f>IF(205803.2912="","-",163909.5874/205803.2912*100)</f>
        <v>79.643812518387932</v>
      </c>
      <c r="V25" s="13">
        <f>IF(238794.12546="","-",212259.13319/238794.12546*100)</f>
        <v>88.887920831852767</v>
      </c>
      <c r="W25" s="13">
        <f>IF(268342.58823="","-",249353.22858/268342.58823*100)</f>
        <v>92.923464078044901</v>
      </c>
      <c r="X25" s="13">
        <f>IF(266552.51729="","-",262034.9772/266552.51729*100)</f>
        <v>98.30519698859753</v>
      </c>
      <c r="Y25" s="15">
        <f>IF(218291.815="","-",218242.28602/218291.815*100)</f>
        <v>99.977310656379856</v>
      </c>
      <c r="Z25" s="25">
        <f>IF(219472.10441="","-",198436.59351/219472.10441*100)</f>
        <v>90.415405658705879</v>
      </c>
      <c r="AA25" s="13">
        <f>IF(245324.45574="","-",227034.99772/245324.45574*100)</f>
        <v>92.544788099159774</v>
      </c>
      <c r="AB25" s="53">
        <f>IF(210230.63314="","-",259243.88666/210230.63314*100)</f>
        <v>123.31403981805084</v>
      </c>
      <c r="AC25" s="13">
        <f>IF(149859.83301="","-",218278.92995/149859.83301*100)</f>
        <v>145.65539382086087</v>
      </c>
      <c r="AD25" s="15">
        <f>IF(155710.73078="","-",201713.37276/155710.73078*100)</f>
        <v>129.54365556539327</v>
      </c>
      <c r="AE25" s="5"/>
    </row>
  </sheetData>
  <mergeCells count="5">
    <mergeCell ref="A22:A23"/>
    <mergeCell ref="B22:M22"/>
    <mergeCell ref="N22:Y22"/>
    <mergeCell ref="Z22:AD22"/>
    <mergeCell ref="A2: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7"/>
  <sheetViews>
    <sheetView workbookViewId="0">
      <selection activeCell="A2" sqref="A2:M2"/>
    </sheetView>
  </sheetViews>
  <sheetFormatPr defaultRowHeight="12"/>
  <cols>
    <col min="1" max="1" width="24.42578125" style="2" customWidth="1"/>
    <col min="2" max="2" width="14.5703125" style="2" customWidth="1"/>
    <col min="3" max="3" width="14.85546875" style="2" customWidth="1"/>
    <col min="4" max="4" width="15" style="2" customWidth="1"/>
    <col min="5" max="5" width="14.7109375" style="2" customWidth="1"/>
    <col min="6" max="6" width="14.140625" style="2" customWidth="1"/>
    <col min="7" max="7" width="15.28515625" style="2" customWidth="1"/>
    <col min="8" max="16384" width="9.140625" style="2"/>
  </cols>
  <sheetData>
    <row r="2" spans="1:13">
      <c r="A2" s="108" t="s">
        <v>107</v>
      </c>
      <c r="B2" s="108"/>
      <c r="C2" s="108"/>
      <c r="D2" s="108"/>
      <c r="E2" s="108"/>
      <c r="F2" s="108"/>
      <c r="G2" s="112"/>
      <c r="H2" s="110"/>
      <c r="I2" s="110"/>
      <c r="J2" s="110"/>
      <c r="K2" s="110"/>
      <c r="L2" s="110"/>
      <c r="M2" s="110"/>
    </row>
    <row r="3" spans="1:13">
      <c r="A3" s="3"/>
      <c r="B3" s="3"/>
      <c r="C3" s="3"/>
      <c r="D3" s="3"/>
      <c r="E3" s="3"/>
      <c r="F3" s="3"/>
      <c r="G3" s="3"/>
    </row>
    <row r="4" spans="1:13">
      <c r="A4" s="3"/>
      <c r="B4" s="3"/>
      <c r="C4" s="3"/>
      <c r="D4" s="3"/>
      <c r="E4" s="3"/>
      <c r="F4" s="3"/>
      <c r="G4" s="3"/>
    </row>
    <row r="5" spans="1:13">
      <c r="A5" s="3"/>
      <c r="B5" s="3"/>
      <c r="C5" s="3"/>
      <c r="D5" s="3"/>
      <c r="E5" s="3"/>
      <c r="F5" s="3"/>
      <c r="G5" s="3"/>
    </row>
    <row r="6" spans="1:13">
      <c r="A6" s="3"/>
      <c r="B6" s="3"/>
      <c r="C6" s="3"/>
      <c r="D6" s="3"/>
      <c r="E6" s="3"/>
      <c r="F6" s="3"/>
      <c r="G6" s="3"/>
    </row>
    <row r="7" spans="1:13">
      <c r="A7" s="3"/>
      <c r="B7" s="3"/>
      <c r="C7" s="3"/>
      <c r="D7" s="3"/>
      <c r="E7" s="3"/>
      <c r="F7" s="3"/>
      <c r="G7" s="3"/>
    </row>
    <row r="8" spans="1:13">
      <c r="A8" s="3"/>
      <c r="B8" s="3"/>
      <c r="C8" s="3"/>
      <c r="D8" s="3"/>
      <c r="E8" s="3"/>
      <c r="F8" s="3"/>
      <c r="G8" s="3"/>
    </row>
    <row r="9" spans="1:13">
      <c r="A9" s="3"/>
      <c r="B9" s="3"/>
      <c r="C9" s="3"/>
      <c r="D9" s="3"/>
      <c r="E9" s="3"/>
      <c r="F9" s="3"/>
      <c r="G9" s="3"/>
    </row>
    <row r="10" spans="1:13">
      <c r="A10" s="3"/>
      <c r="B10" s="3"/>
      <c r="C10" s="3"/>
      <c r="D10" s="3"/>
      <c r="E10" s="3"/>
      <c r="F10" s="3"/>
      <c r="G10" s="3"/>
    </row>
    <row r="11" spans="1:13">
      <c r="A11" s="3"/>
      <c r="B11" s="3"/>
      <c r="C11" s="3"/>
      <c r="D11" s="3"/>
      <c r="E11" s="3"/>
      <c r="F11" s="3"/>
      <c r="G11" s="3"/>
    </row>
    <row r="12" spans="1:13">
      <c r="A12" s="3"/>
      <c r="B12" s="3"/>
      <c r="C12" s="3"/>
      <c r="D12" s="3"/>
      <c r="E12" s="3"/>
      <c r="F12" s="3"/>
      <c r="G12" s="3"/>
    </row>
    <row r="13" spans="1:13">
      <c r="A13" s="3"/>
      <c r="B13" s="3"/>
      <c r="C13" s="3"/>
      <c r="D13" s="3"/>
      <c r="E13" s="3"/>
      <c r="F13" s="3"/>
      <c r="G13" s="3"/>
    </row>
    <row r="14" spans="1:13">
      <c r="A14" s="3"/>
      <c r="B14" s="3"/>
      <c r="C14" s="3"/>
      <c r="D14" s="3"/>
      <c r="E14" s="3"/>
      <c r="F14" s="3"/>
      <c r="G14" s="3"/>
    </row>
    <row r="15" spans="1:13">
      <c r="A15" s="3"/>
      <c r="B15" s="3"/>
      <c r="C15" s="3"/>
      <c r="D15" s="3"/>
      <c r="E15" s="3"/>
      <c r="F15" s="3"/>
      <c r="G15" s="3"/>
    </row>
    <row r="16" spans="1:13">
      <c r="A16" s="3"/>
      <c r="B16" s="3"/>
      <c r="C16" s="3"/>
      <c r="D16" s="3"/>
      <c r="E16" s="3"/>
      <c r="F16" s="3"/>
      <c r="G16" s="3"/>
    </row>
    <row r="17" spans="1:8">
      <c r="A17" s="3"/>
      <c r="B17" s="3"/>
      <c r="C17" s="3"/>
      <c r="D17" s="3"/>
      <c r="E17" s="3"/>
      <c r="F17" s="3"/>
      <c r="G17" s="3"/>
    </row>
    <row r="18" spans="1:8">
      <c r="A18" s="3"/>
      <c r="B18" s="3"/>
      <c r="C18" s="3"/>
      <c r="D18" s="3"/>
      <c r="E18" s="3"/>
      <c r="F18" s="3"/>
      <c r="G18" s="3"/>
    </row>
    <row r="19" spans="1:8">
      <c r="A19" s="3"/>
      <c r="B19" s="3"/>
      <c r="C19" s="3"/>
      <c r="D19" s="3"/>
      <c r="E19" s="3"/>
      <c r="F19" s="3"/>
      <c r="G19" s="3"/>
      <c r="H19" s="5"/>
    </row>
    <row r="20" spans="1:8">
      <c r="A20" s="3"/>
      <c r="B20" s="3"/>
      <c r="C20" s="3"/>
      <c r="D20" s="3"/>
      <c r="E20" s="3"/>
      <c r="F20" s="3"/>
      <c r="G20" s="3"/>
      <c r="H20" s="5"/>
    </row>
    <row r="21" spans="1:8">
      <c r="H21" s="5"/>
    </row>
    <row r="22" spans="1:8" ht="24">
      <c r="A22" s="73" t="s">
        <v>28</v>
      </c>
      <c r="B22" s="43" t="s">
        <v>79</v>
      </c>
      <c r="C22" s="12" t="s">
        <v>80</v>
      </c>
      <c r="D22" s="12" t="s">
        <v>81</v>
      </c>
      <c r="E22" s="12" t="s">
        <v>82</v>
      </c>
      <c r="F22" s="12" t="s">
        <v>83</v>
      </c>
      <c r="G22" s="12" t="s">
        <v>84</v>
      </c>
      <c r="H22" s="5"/>
    </row>
    <row r="23" spans="1:8">
      <c r="A23" s="57" t="s">
        <v>29</v>
      </c>
      <c r="B23" s="79">
        <v>5.4</v>
      </c>
      <c r="C23" s="79">
        <v>9.5</v>
      </c>
      <c r="D23" s="79">
        <v>7.6</v>
      </c>
      <c r="E23" s="79">
        <v>7.8</v>
      </c>
      <c r="F23" s="79">
        <v>7.8</v>
      </c>
      <c r="G23" s="14">
        <v>5.7</v>
      </c>
    </row>
    <row r="24" spans="1:8">
      <c r="A24" s="57" t="s">
        <v>30</v>
      </c>
      <c r="B24" s="79">
        <v>0.7</v>
      </c>
      <c r="C24" s="79">
        <v>4.8</v>
      </c>
      <c r="D24" s="79">
        <v>4.8</v>
      </c>
      <c r="E24" s="79">
        <v>3.1</v>
      </c>
      <c r="F24" s="79">
        <v>1.7</v>
      </c>
      <c r="G24" s="80">
        <v>1.4</v>
      </c>
    </row>
    <row r="25" spans="1:8">
      <c r="A25" s="57" t="s">
        <v>31</v>
      </c>
      <c r="B25" s="79">
        <v>92.7</v>
      </c>
      <c r="C25" s="79">
        <v>84.5</v>
      </c>
      <c r="D25" s="79">
        <v>86</v>
      </c>
      <c r="E25" s="79">
        <v>86.9</v>
      </c>
      <c r="F25" s="79">
        <v>87.5</v>
      </c>
      <c r="G25" s="80">
        <v>91.4</v>
      </c>
    </row>
    <row r="26" spans="1:8">
      <c r="A26" s="57" t="s">
        <v>32</v>
      </c>
      <c r="B26" s="20">
        <v>1.1000000000000001</v>
      </c>
      <c r="C26" s="20">
        <v>1.2</v>
      </c>
      <c r="D26" s="20">
        <v>1.6</v>
      </c>
      <c r="E26" s="20">
        <v>2.1</v>
      </c>
      <c r="F26" s="20">
        <v>2.9</v>
      </c>
      <c r="G26" s="80">
        <v>1.3</v>
      </c>
    </row>
    <row r="27" spans="1:8">
      <c r="A27" s="58" t="s">
        <v>62</v>
      </c>
      <c r="B27" s="13">
        <v>0.1</v>
      </c>
      <c r="C27" s="13">
        <v>0</v>
      </c>
      <c r="D27" s="13">
        <v>0</v>
      </c>
      <c r="E27" s="13">
        <v>0.1</v>
      </c>
      <c r="F27" s="13">
        <v>0.1</v>
      </c>
      <c r="G27" s="15">
        <v>0.2</v>
      </c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2"/>
  <sheetViews>
    <sheetView workbookViewId="0">
      <selection activeCell="A2" sqref="A2:M2"/>
    </sheetView>
  </sheetViews>
  <sheetFormatPr defaultRowHeight="12"/>
  <cols>
    <col min="1" max="1" width="26.140625" style="2" customWidth="1"/>
    <col min="2" max="2" width="15.5703125" style="2" customWidth="1"/>
    <col min="3" max="3" width="16" style="2" customWidth="1"/>
    <col min="4" max="4" width="15.7109375" style="2" customWidth="1"/>
    <col min="5" max="5" width="15.28515625" style="2" customWidth="1"/>
    <col min="6" max="6" width="15.140625" style="2" customWidth="1"/>
    <col min="7" max="7" width="15" style="2" customWidth="1"/>
    <col min="8" max="16384" width="9.140625" style="2"/>
  </cols>
  <sheetData>
    <row r="2" spans="1:13">
      <c r="A2" s="113" t="s">
        <v>106</v>
      </c>
      <c r="B2" s="113"/>
      <c r="C2" s="113"/>
      <c r="D2" s="113"/>
      <c r="E2" s="113"/>
      <c r="F2" s="115"/>
      <c r="G2" s="115"/>
      <c r="H2" s="110"/>
      <c r="I2" s="110"/>
      <c r="J2" s="110"/>
      <c r="K2" s="110"/>
      <c r="L2" s="110"/>
      <c r="M2" s="110"/>
    </row>
    <row r="3" spans="1:13">
      <c r="A3" s="3"/>
      <c r="B3" s="3"/>
      <c r="C3" s="3"/>
      <c r="D3" s="3"/>
      <c r="E3" s="3"/>
      <c r="F3" s="3"/>
      <c r="G3" s="3"/>
    </row>
    <row r="4" spans="1:13">
      <c r="A4" s="3"/>
      <c r="B4" s="3"/>
      <c r="C4" s="3"/>
      <c r="D4" s="3"/>
      <c r="E4" s="3"/>
      <c r="F4" s="3"/>
      <c r="G4" s="3"/>
    </row>
    <row r="5" spans="1:13">
      <c r="A5" s="3"/>
      <c r="B5" s="3"/>
      <c r="C5" s="3"/>
      <c r="D5" s="3"/>
      <c r="E5" s="3"/>
      <c r="F5" s="3"/>
      <c r="G5" s="3"/>
    </row>
    <row r="6" spans="1:13">
      <c r="A6" s="3"/>
      <c r="B6" s="3"/>
      <c r="C6" s="3"/>
      <c r="D6" s="3"/>
      <c r="E6" s="3"/>
      <c r="F6" s="3"/>
      <c r="G6" s="3"/>
    </row>
    <row r="7" spans="1:13">
      <c r="A7" s="3"/>
      <c r="B7" s="3"/>
      <c r="C7" s="3"/>
      <c r="D7" s="3"/>
      <c r="E7" s="3"/>
      <c r="F7" s="3"/>
      <c r="G7" s="3"/>
    </row>
    <row r="8" spans="1:13">
      <c r="A8" s="3"/>
      <c r="B8" s="3"/>
      <c r="C8" s="3"/>
      <c r="D8" s="3"/>
      <c r="E8" s="3"/>
      <c r="F8" s="3"/>
      <c r="G8" s="3"/>
    </row>
    <row r="9" spans="1:13">
      <c r="A9" s="3"/>
      <c r="B9" s="3"/>
      <c r="C9" s="3"/>
      <c r="D9" s="3"/>
      <c r="E9" s="3"/>
      <c r="F9" s="3"/>
      <c r="G9" s="3"/>
    </row>
    <row r="10" spans="1:13">
      <c r="A10" s="3"/>
      <c r="B10" s="3"/>
      <c r="C10" s="3"/>
      <c r="D10" s="3"/>
      <c r="E10" s="3"/>
      <c r="F10" s="3"/>
      <c r="G10" s="3"/>
    </row>
    <row r="11" spans="1:13">
      <c r="A11" s="3"/>
      <c r="B11" s="3"/>
      <c r="C11" s="3"/>
      <c r="D11" s="3"/>
      <c r="E11" s="3"/>
      <c r="F11" s="3"/>
      <c r="G11" s="3"/>
    </row>
    <row r="12" spans="1:13">
      <c r="A12" s="3"/>
      <c r="B12" s="3"/>
      <c r="C12" s="3"/>
      <c r="D12" s="3"/>
      <c r="E12" s="3"/>
      <c r="F12" s="3"/>
      <c r="G12" s="3"/>
    </row>
    <row r="13" spans="1:13">
      <c r="A13" s="3"/>
      <c r="B13" s="3"/>
      <c r="C13" s="3"/>
      <c r="D13" s="3"/>
      <c r="E13" s="3"/>
      <c r="F13" s="3"/>
      <c r="G13" s="3"/>
    </row>
    <row r="14" spans="1:13">
      <c r="A14" s="3"/>
      <c r="B14" s="3"/>
      <c r="C14" s="3"/>
      <c r="D14" s="3"/>
      <c r="E14" s="3"/>
      <c r="F14" s="3"/>
      <c r="G14" s="3"/>
    </row>
    <row r="15" spans="1:13">
      <c r="A15" s="3"/>
      <c r="B15" s="3"/>
      <c r="C15" s="3"/>
      <c r="D15" s="3"/>
      <c r="E15" s="3"/>
      <c r="F15" s="3"/>
      <c r="G15" s="3"/>
    </row>
    <row r="16" spans="1:13">
      <c r="A16" s="3"/>
      <c r="B16" s="3"/>
      <c r="C16" s="3"/>
      <c r="D16" s="3"/>
      <c r="E16" s="3"/>
      <c r="F16" s="3"/>
      <c r="G16" s="3"/>
    </row>
    <row r="17" spans="1:8">
      <c r="A17" s="3"/>
      <c r="B17" s="3"/>
      <c r="C17" s="3"/>
      <c r="D17" s="3"/>
      <c r="E17" s="3"/>
      <c r="F17" s="3"/>
      <c r="G17" s="3"/>
    </row>
    <row r="18" spans="1:8">
      <c r="A18" s="4"/>
    </row>
    <row r="19" spans="1:8" ht="24">
      <c r="A19" s="34"/>
      <c r="B19" s="11" t="s">
        <v>84</v>
      </c>
      <c r="C19" s="11" t="s">
        <v>83</v>
      </c>
      <c r="D19" s="11" t="s">
        <v>82</v>
      </c>
      <c r="E19" s="12" t="s">
        <v>81</v>
      </c>
      <c r="F19" s="12" t="s">
        <v>80</v>
      </c>
      <c r="G19" s="12" t="s">
        <v>79</v>
      </c>
      <c r="H19" s="5"/>
    </row>
    <row r="20" spans="1:8" ht="15" customHeight="1">
      <c r="A20" s="22" t="s">
        <v>33</v>
      </c>
      <c r="B20" s="79">
        <v>56.3</v>
      </c>
      <c r="C20" s="79">
        <v>57.6</v>
      </c>
      <c r="D20" s="79">
        <v>64.5</v>
      </c>
      <c r="E20" s="79">
        <v>62.2</v>
      </c>
      <c r="F20" s="79">
        <v>63</v>
      </c>
      <c r="G20" s="14">
        <v>65.2</v>
      </c>
      <c r="H20" s="6"/>
    </row>
    <row r="21" spans="1:8" ht="14.25" customHeight="1">
      <c r="A21" s="23" t="s">
        <v>34</v>
      </c>
      <c r="B21" s="79">
        <v>20.5</v>
      </c>
      <c r="C21" s="79">
        <v>20.7</v>
      </c>
      <c r="D21" s="79">
        <v>16.100000000000001</v>
      </c>
      <c r="E21" s="79">
        <v>14.7</v>
      </c>
      <c r="F21" s="79">
        <v>16.5</v>
      </c>
      <c r="G21" s="80">
        <v>15.7</v>
      </c>
      <c r="H21" s="6"/>
    </row>
    <row r="22" spans="1:8" ht="15" customHeight="1">
      <c r="A22" s="24" t="s">
        <v>35</v>
      </c>
      <c r="B22" s="25">
        <v>23.2</v>
      </c>
      <c r="C22" s="13">
        <v>21.7</v>
      </c>
      <c r="D22" s="13">
        <v>19.399999999999999</v>
      </c>
      <c r="E22" s="13">
        <v>23.1</v>
      </c>
      <c r="F22" s="13">
        <v>20.5</v>
      </c>
      <c r="G22" s="15">
        <v>19.100000000000001</v>
      </c>
      <c r="H22" s="6"/>
    </row>
  </sheetData>
  <mergeCells count="1">
    <mergeCell ref="A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41"/>
  <sheetViews>
    <sheetView workbookViewId="0">
      <selection activeCell="A2" sqref="A2:M2"/>
    </sheetView>
  </sheetViews>
  <sheetFormatPr defaultRowHeight="12"/>
  <cols>
    <col min="1" max="1" width="19.7109375" style="2" customWidth="1"/>
    <col min="2" max="2" width="15.28515625" style="2" customWidth="1"/>
    <col min="3" max="3" width="15.5703125" style="2" customWidth="1"/>
    <col min="4" max="4" width="15.42578125" style="2" customWidth="1"/>
    <col min="5" max="5" width="15.7109375" style="2" customWidth="1"/>
    <col min="6" max="7" width="15.5703125" style="2" customWidth="1"/>
    <col min="8" max="16384" width="9.140625" style="2"/>
  </cols>
  <sheetData>
    <row r="2" spans="1:13">
      <c r="A2" s="108" t="s">
        <v>105</v>
      </c>
      <c r="B2" s="108"/>
      <c r="C2" s="108"/>
      <c r="D2" s="108"/>
      <c r="E2" s="108"/>
      <c r="F2" s="108"/>
      <c r="G2" s="108"/>
      <c r="H2" s="114"/>
      <c r="I2" s="114"/>
      <c r="J2" s="110"/>
      <c r="K2" s="110"/>
      <c r="L2" s="110"/>
      <c r="M2" s="110"/>
    </row>
    <row r="3" spans="1:13">
      <c r="A3" s="3"/>
      <c r="B3" s="3"/>
      <c r="C3" s="3"/>
      <c r="D3" s="3"/>
      <c r="E3" s="3"/>
      <c r="F3" s="3"/>
      <c r="G3" s="3"/>
      <c r="H3" s="3"/>
      <c r="I3" s="3"/>
    </row>
    <row r="4" spans="1:13">
      <c r="A4" s="3"/>
      <c r="B4" s="3"/>
      <c r="C4" s="3"/>
      <c r="D4" s="3"/>
      <c r="E4" s="3"/>
      <c r="F4" s="3"/>
      <c r="G4" s="3"/>
      <c r="H4" s="3"/>
      <c r="I4" s="3"/>
    </row>
    <row r="5" spans="1:13">
      <c r="A5" s="3"/>
      <c r="B5" s="3"/>
      <c r="C5" s="3"/>
      <c r="D5" s="3"/>
      <c r="E5" s="3"/>
      <c r="F5" s="3"/>
      <c r="G5" s="3"/>
      <c r="H5" s="3"/>
      <c r="I5" s="3"/>
    </row>
    <row r="6" spans="1:13">
      <c r="A6" s="3"/>
      <c r="B6" s="3"/>
      <c r="C6" s="3"/>
      <c r="D6" s="3"/>
      <c r="E6" s="3"/>
      <c r="F6" s="3"/>
      <c r="G6" s="3"/>
      <c r="H6" s="3"/>
      <c r="I6" s="3"/>
    </row>
    <row r="7" spans="1:13">
      <c r="A7" s="3"/>
      <c r="B7" s="3"/>
      <c r="C7" s="3"/>
      <c r="D7" s="3"/>
      <c r="E7" s="3"/>
      <c r="F7" s="3"/>
      <c r="G7" s="3"/>
      <c r="H7" s="3"/>
      <c r="I7" s="3"/>
    </row>
    <row r="8" spans="1:13">
      <c r="A8" s="3"/>
      <c r="B8" s="3"/>
      <c r="C8" s="3"/>
      <c r="D8" s="3"/>
      <c r="E8" s="3"/>
      <c r="F8" s="3"/>
      <c r="G8" s="3"/>
      <c r="H8" s="3"/>
      <c r="I8" s="3"/>
    </row>
    <row r="9" spans="1:13">
      <c r="A9" s="3"/>
      <c r="B9" s="3"/>
      <c r="C9" s="3"/>
      <c r="D9" s="3"/>
      <c r="E9" s="3"/>
      <c r="F9" s="3"/>
      <c r="G9" s="3"/>
      <c r="H9" s="3"/>
      <c r="I9" s="3"/>
    </row>
    <row r="10" spans="1:13">
      <c r="A10" s="3"/>
      <c r="B10" s="3"/>
      <c r="C10" s="3"/>
      <c r="D10" s="3"/>
      <c r="E10" s="3"/>
      <c r="F10" s="3"/>
      <c r="G10" s="3"/>
      <c r="H10" s="3"/>
      <c r="I10" s="3"/>
    </row>
    <row r="11" spans="1:13">
      <c r="A11" s="3"/>
      <c r="B11" s="3"/>
      <c r="C11" s="3"/>
      <c r="D11" s="3"/>
      <c r="E11" s="3"/>
      <c r="F11" s="3"/>
      <c r="G11" s="3"/>
      <c r="H11" s="3"/>
      <c r="I11" s="3"/>
    </row>
    <row r="12" spans="1:13">
      <c r="A12" s="3"/>
      <c r="B12" s="3"/>
      <c r="C12" s="3"/>
      <c r="D12" s="3"/>
      <c r="E12" s="3"/>
      <c r="F12" s="3"/>
      <c r="G12" s="3"/>
      <c r="H12" s="3"/>
      <c r="I12" s="3"/>
    </row>
    <row r="13" spans="1:13">
      <c r="A13" s="3"/>
      <c r="B13" s="3"/>
      <c r="C13" s="3"/>
      <c r="D13" s="3"/>
      <c r="E13" s="3"/>
      <c r="F13" s="3"/>
      <c r="G13" s="3"/>
      <c r="H13" s="3"/>
      <c r="I13" s="3"/>
    </row>
    <row r="14" spans="1:13">
      <c r="A14" s="3"/>
      <c r="B14" s="3"/>
      <c r="C14" s="3"/>
      <c r="D14" s="3"/>
      <c r="E14" s="3"/>
      <c r="F14" s="3"/>
      <c r="G14" s="3"/>
      <c r="H14" s="3"/>
      <c r="I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4"/>
    </row>
    <row r="22" spans="1:9">
      <c r="A22" s="4"/>
    </row>
    <row r="23" spans="1:9" ht="48.75" customHeight="1">
      <c r="A23" s="31"/>
      <c r="B23" s="12" t="s">
        <v>85</v>
      </c>
      <c r="C23" s="12" t="s">
        <v>83</v>
      </c>
      <c r="D23" s="12" t="s">
        <v>82</v>
      </c>
      <c r="E23" s="12" t="s">
        <v>86</v>
      </c>
      <c r="F23" s="12" t="s">
        <v>80</v>
      </c>
      <c r="G23" s="12" t="s">
        <v>79</v>
      </c>
    </row>
    <row r="24" spans="1:9" ht="13.5" customHeight="1">
      <c r="A24" s="103" t="s">
        <v>36</v>
      </c>
      <c r="B24" s="85">
        <v>23.607169096670063</v>
      </c>
      <c r="C24" s="85">
        <v>24.33881683133276</v>
      </c>
      <c r="D24" s="85">
        <v>25.766790910060049</v>
      </c>
      <c r="E24" s="85">
        <v>27.817695923856654</v>
      </c>
      <c r="F24" s="85">
        <v>24.608929545033913</v>
      </c>
      <c r="G24" s="88">
        <v>27.83099245160982</v>
      </c>
    </row>
    <row r="25" spans="1:9" ht="14.25" customHeight="1">
      <c r="A25" s="104" t="s">
        <v>37</v>
      </c>
      <c r="B25" s="85">
        <v>6.4560811205234918</v>
      </c>
      <c r="C25" s="85">
        <v>6.7886514022543656</v>
      </c>
      <c r="D25" s="85">
        <v>8.6460772721024881</v>
      </c>
      <c r="E25" s="85">
        <v>8.9696049235239403</v>
      </c>
      <c r="F25" s="85">
        <v>8.6401948636200938</v>
      </c>
      <c r="G25" s="89">
        <v>10.391774778829388</v>
      </c>
    </row>
    <row r="26" spans="1:9" ht="12.75" customHeight="1">
      <c r="A26" s="104" t="s">
        <v>39</v>
      </c>
      <c r="B26" s="85">
        <v>10.332111485355938</v>
      </c>
      <c r="C26" s="85">
        <v>11.428386201307688</v>
      </c>
      <c r="D26" s="85">
        <v>8.2086683681719919</v>
      </c>
      <c r="E26" s="85">
        <v>8.270194369362196</v>
      </c>
      <c r="F26" s="85">
        <v>10.387866062770293</v>
      </c>
      <c r="G26" s="89">
        <v>9.4659432014673328</v>
      </c>
    </row>
    <row r="27" spans="1:9" ht="14.25" customHeight="1">
      <c r="A27" s="105" t="s">
        <v>38</v>
      </c>
      <c r="B27" s="85">
        <v>3.805321196229249</v>
      </c>
      <c r="C27" s="85">
        <v>5.03453014209415</v>
      </c>
      <c r="D27" s="85">
        <v>4.0693716426205961</v>
      </c>
      <c r="E27" s="85">
        <v>9.6349251453592473</v>
      </c>
      <c r="F27" s="85">
        <v>7.1945524075112024</v>
      </c>
      <c r="G27" s="89">
        <v>9.082918127827039</v>
      </c>
    </row>
    <row r="28" spans="1:9" ht="12.75" customHeight="1">
      <c r="A28" s="104" t="s">
        <v>40</v>
      </c>
      <c r="B28" s="85">
        <v>9.9300239474250294</v>
      </c>
      <c r="C28" s="85">
        <v>8.8718031114830804</v>
      </c>
      <c r="D28" s="85">
        <v>11.33473112632943</v>
      </c>
      <c r="E28" s="85">
        <v>9.9243181560070877</v>
      </c>
      <c r="F28" s="85">
        <v>8.5311734986127519</v>
      </c>
      <c r="G28" s="89">
        <v>6.9983498532805877</v>
      </c>
    </row>
    <row r="29" spans="1:9" ht="13.5" customHeight="1">
      <c r="A29" s="104" t="s">
        <v>41</v>
      </c>
      <c r="B29" s="85">
        <v>3.3820410264168697</v>
      </c>
      <c r="C29" s="85">
        <v>3.2742685181879767</v>
      </c>
      <c r="D29" s="85">
        <v>3.401282208729036</v>
      </c>
      <c r="E29" s="85">
        <v>3.7731484597546707</v>
      </c>
      <c r="F29" s="85">
        <v>4.1354258917289837</v>
      </c>
      <c r="G29" s="89">
        <v>3.9097719451297133</v>
      </c>
    </row>
    <row r="30" spans="1:9" ht="13.5" customHeight="1">
      <c r="A30" s="106" t="s">
        <v>43</v>
      </c>
      <c r="B30" s="85">
        <v>1.662719121297735</v>
      </c>
      <c r="C30" s="85">
        <v>1.3487853894049211</v>
      </c>
      <c r="D30" s="85">
        <v>1.5683806860186611</v>
      </c>
      <c r="E30" s="85">
        <v>1.7201771910934895</v>
      </c>
      <c r="F30" s="85">
        <v>3.3406865703576609</v>
      </c>
      <c r="G30" s="89">
        <v>3.0802392704024095</v>
      </c>
    </row>
    <row r="31" spans="1:9" ht="13.5" customHeight="1">
      <c r="A31" s="104" t="s">
        <v>42</v>
      </c>
      <c r="B31" s="85">
        <v>2.6074012119936407</v>
      </c>
      <c r="C31" s="85">
        <v>2.5099301756068884</v>
      </c>
      <c r="D31" s="85">
        <v>3.1199543774811507</v>
      </c>
      <c r="E31" s="85">
        <v>2.683641458116194</v>
      </c>
      <c r="F31" s="85">
        <v>2.390188668164356</v>
      </c>
      <c r="G31" s="89">
        <v>2.8274431736297103</v>
      </c>
    </row>
    <row r="32" spans="1:9" ht="13.5" customHeight="1">
      <c r="A32" s="104" t="s">
        <v>44</v>
      </c>
      <c r="B32" s="85">
        <v>6.2647371028150971</v>
      </c>
      <c r="C32" s="85">
        <v>5.6175577668093233</v>
      </c>
      <c r="D32" s="85">
        <v>3.8282904224994181</v>
      </c>
      <c r="E32" s="85">
        <v>3.1097706527487992</v>
      </c>
      <c r="F32" s="85">
        <v>2.8679513844437272</v>
      </c>
      <c r="G32" s="89">
        <v>2.4345524502748144</v>
      </c>
    </row>
    <row r="33" spans="1:7" ht="14.25" customHeight="1">
      <c r="A33" s="104" t="s">
        <v>51</v>
      </c>
      <c r="B33" s="85">
        <v>6.4654333353667592</v>
      </c>
      <c r="C33" s="85">
        <v>5.6724141047971504</v>
      </c>
      <c r="D33" s="85">
        <v>3.3620056728920371</v>
      </c>
      <c r="E33" s="85">
        <v>1.851577172385142</v>
      </c>
      <c r="F33" s="85">
        <v>1.5660725755409963</v>
      </c>
      <c r="G33" s="89">
        <v>1.8077319650882426</v>
      </c>
    </row>
    <row r="34" spans="1:7" ht="13.5" customHeight="1">
      <c r="A34" s="106" t="s">
        <v>47</v>
      </c>
      <c r="B34" s="85">
        <v>0.15724688555264707</v>
      </c>
      <c r="C34" s="85">
        <v>1.1580342968208561</v>
      </c>
      <c r="D34" s="85">
        <v>1.1821752378757842</v>
      </c>
      <c r="E34" s="85">
        <v>1.389479838816166</v>
      </c>
      <c r="F34" s="85">
        <v>2.0051321255873416</v>
      </c>
      <c r="G34" s="89">
        <v>1.5701596499308716</v>
      </c>
    </row>
    <row r="35" spans="1:7" ht="15" customHeight="1">
      <c r="A35" s="106" t="s">
        <v>49</v>
      </c>
      <c r="B35" s="85">
        <v>1.0877047866828982</v>
      </c>
      <c r="C35" s="85">
        <v>1.121247878431568</v>
      </c>
      <c r="D35" s="85">
        <v>1.5069243076629633</v>
      </c>
      <c r="E35" s="85">
        <v>1.3974601648811282</v>
      </c>
      <c r="F35" s="85">
        <v>1.5214044619503322</v>
      </c>
      <c r="G35" s="89">
        <v>1.5081598150376294</v>
      </c>
    </row>
    <row r="36" spans="1:7" ht="14.25" customHeight="1">
      <c r="A36" s="106" t="s">
        <v>45</v>
      </c>
      <c r="B36" s="85">
        <v>0.21982217830196216</v>
      </c>
      <c r="C36" s="85">
        <v>0.26386877816617765</v>
      </c>
      <c r="D36" s="85">
        <v>0.30102625047209564</v>
      </c>
      <c r="E36" s="85">
        <v>0.27621630315009527</v>
      </c>
      <c r="F36" s="85">
        <v>0.62595462672460878</v>
      </c>
      <c r="G36" s="89">
        <v>1.4643309900288515</v>
      </c>
    </row>
    <row r="37" spans="1:7" ht="14.25" customHeight="1">
      <c r="A37" s="105" t="s">
        <v>87</v>
      </c>
      <c r="B37" s="85">
        <v>3.5331480369197983E-2</v>
      </c>
      <c r="C37" s="85">
        <v>5.3009938403510582E-3</v>
      </c>
      <c r="D37" s="85">
        <v>0.83815208872038105</v>
      </c>
      <c r="E37" s="85">
        <v>3.0070565785518277E-3</v>
      </c>
      <c r="F37" s="85">
        <v>0.91127519877357621</v>
      </c>
      <c r="G37" s="89">
        <v>1.4549010700234728</v>
      </c>
    </row>
    <row r="38" spans="1:7" ht="15" customHeight="1">
      <c r="A38" s="105" t="s">
        <v>46</v>
      </c>
      <c r="B38" s="86">
        <v>1.7733255293046344</v>
      </c>
      <c r="C38" s="86">
        <v>1.2652754101546198</v>
      </c>
      <c r="D38" s="86">
        <v>2.4576475694263196</v>
      </c>
      <c r="E38" s="86">
        <v>2.7488117210686935</v>
      </c>
      <c r="F38" s="86">
        <v>3.7980418801795777</v>
      </c>
      <c r="G38" s="89">
        <v>1.3305019461842831</v>
      </c>
    </row>
    <row r="39" spans="1:7" ht="17.100000000000001" customHeight="1">
      <c r="A39" s="104" t="s">
        <v>50</v>
      </c>
      <c r="B39" s="86">
        <v>2.7120147602507516</v>
      </c>
      <c r="C39" s="86">
        <v>1.7874997807073159</v>
      </c>
      <c r="D39" s="86">
        <v>2.0296652237622448</v>
      </c>
      <c r="E39" s="86">
        <v>1.3759063422347275</v>
      </c>
      <c r="F39" s="86">
        <v>1.6553481438032414</v>
      </c>
      <c r="G39" s="89">
        <v>1.3253024888245382</v>
      </c>
    </row>
    <row r="40" spans="1:7" ht="17.100000000000001" customHeight="1">
      <c r="A40" s="104" t="s">
        <v>48</v>
      </c>
      <c r="B40" s="86">
        <v>2.7591124560478355</v>
      </c>
      <c r="C40" s="86">
        <v>3.4721171308306644</v>
      </c>
      <c r="D40" s="86">
        <v>2.2193360231586778</v>
      </c>
      <c r="E40" s="86">
        <v>1.4434614095732266</v>
      </c>
      <c r="F40" s="86">
        <v>1.6961952971959577</v>
      </c>
      <c r="G40" s="89">
        <v>1.3122179091244908</v>
      </c>
    </row>
    <row r="41" spans="1:7">
      <c r="A41" s="107" t="s">
        <v>88</v>
      </c>
      <c r="B41" s="87">
        <v>0.89446930448934847</v>
      </c>
      <c r="C41" s="87">
        <v>1.3361740768772734</v>
      </c>
      <c r="D41" s="87">
        <v>1.3332603224688255</v>
      </c>
      <c r="E41" s="87">
        <v>0.80256777460133311</v>
      </c>
      <c r="F41" s="87">
        <v>1.9064053690747813</v>
      </c>
      <c r="G41" s="90">
        <v>1.0663985152732578</v>
      </c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3"/>
  <sheetViews>
    <sheetView workbookViewId="0">
      <selection activeCell="A2" sqref="A2:M2"/>
    </sheetView>
  </sheetViews>
  <sheetFormatPr defaultRowHeight="12"/>
  <cols>
    <col min="1" max="1" width="47.140625" style="2" customWidth="1"/>
    <col min="2" max="2" width="13.5703125" style="2" customWidth="1"/>
    <col min="3" max="3" width="10.7109375" style="2" customWidth="1"/>
    <col min="4" max="4" width="13.28515625" style="2" customWidth="1"/>
    <col min="5" max="5" width="11.85546875" style="2" customWidth="1"/>
    <col min="6" max="6" width="8.28515625" style="2" customWidth="1"/>
    <col min="7" max="7" width="8" style="2" customWidth="1"/>
    <col min="8" max="8" width="6" style="2" customWidth="1"/>
    <col min="9" max="16384" width="9.140625" style="2"/>
  </cols>
  <sheetData>
    <row r="1" spans="1:13">
      <c r="A1" s="102"/>
      <c r="B1" s="102"/>
      <c r="C1" s="102"/>
      <c r="D1" s="102"/>
      <c r="E1" s="102"/>
    </row>
    <row r="2" spans="1:13">
      <c r="A2" s="113" t="s">
        <v>104</v>
      </c>
      <c r="B2" s="113"/>
      <c r="C2" s="113"/>
      <c r="D2" s="113"/>
      <c r="E2" s="113"/>
      <c r="F2" s="110"/>
      <c r="G2" s="110"/>
      <c r="H2" s="110"/>
      <c r="I2" s="110"/>
      <c r="J2" s="110"/>
      <c r="K2" s="110"/>
      <c r="L2" s="110"/>
      <c r="M2" s="110"/>
    </row>
    <row r="3" spans="1:13">
      <c r="A3" s="98"/>
      <c r="B3" s="98"/>
      <c r="C3" s="98"/>
      <c r="D3" s="98"/>
      <c r="E3" s="98"/>
      <c r="F3" s="98"/>
      <c r="G3" s="98"/>
      <c r="H3" s="98"/>
    </row>
    <row r="23" spans="1:2" ht="16.5" customHeight="1">
      <c r="A23" s="73" t="s">
        <v>80</v>
      </c>
      <c r="B23" s="49" t="s">
        <v>52</v>
      </c>
    </row>
    <row r="24" spans="1:2">
      <c r="A24" s="63" t="s">
        <v>53</v>
      </c>
      <c r="B24" s="81">
        <v>29.1</v>
      </c>
    </row>
    <row r="25" spans="1:2">
      <c r="A25" s="64" t="s">
        <v>54</v>
      </c>
      <c r="B25" s="82">
        <v>7.2</v>
      </c>
    </row>
    <row r="26" spans="1:2">
      <c r="A26" s="64" t="s">
        <v>55</v>
      </c>
      <c r="B26" s="82">
        <v>9.4</v>
      </c>
    </row>
    <row r="27" spans="1:2">
      <c r="A27" s="64" t="s">
        <v>56</v>
      </c>
      <c r="B27" s="82">
        <v>0.2</v>
      </c>
    </row>
    <row r="28" spans="1:2">
      <c r="A28" s="64" t="s">
        <v>57</v>
      </c>
      <c r="B28" s="82">
        <v>5.0999999999999996</v>
      </c>
    </row>
    <row r="29" spans="1:2">
      <c r="A29" s="64" t="s">
        <v>58</v>
      </c>
      <c r="B29" s="82">
        <v>5</v>
      </c>
    </row>
    <row r="30" spans="1:2">
      <c r="A30" s="64" t="s">
        <v>59</v>
      </c>
      <c r="B30" s="82">
        <v>6.2</v>
      </c>
    </row>
    <row r="31" spans="1:2">
      <c r="A31" s="64" t="s">
        <v>60</v>
      </c>
      <c r="B31" s="82">
        <v>19.600000000000001</v>
      </c>
    </row>
    <row r="32" spans="1:2">
      <c r="A32" s="65" t="s">
        <v>61</v>
      </c>
      <c r="B32" s="83">
        <v>18.2</v>
      </c>
    </row>
    <row r="33" spans="1:2">
      <c r="B33" s="51"/>
    </row>
    <row r="34" spans="1:2">
      <c r="A34" s="73" t="s">
        <v>79</v>
      </c>
      <c r="B34" s="47" t="s">
        <v>52</v>
      </c>
    </row>
    <row r="35" spans="1:2">
      <c r="A35" s="63" t="s">
        <v>53</v>
      </c>
      <c r="B35" s="81">
        <v>17.399999999999999</v>
      </c>
    </row>
    <row r="36" spans="1:2">
      <c r="A36" s="64" t="s">
        <v>54</v>
      </c>
      <c r="B36" s="82">
        <v>7.5</v>
      </c>
    </row>
    <row r="37" spans="1:2">
      <c r="A37" s="64" t="s">
        <v>55</v>
      </c>
      <c r="B37" s="82">
        <v>10.4</v>
      </c>
    </row>
    <row r="38" spans="1:2">
      <c r="A38" s="64" t="s">
        <v>56</v>
      </c>
      <c r="B38" s="82">
        <v>1.2</v>
      </c>
    </row>
    <row r="39" spans="1:2">
      <c r="A39" s="64" t="s">
        <v>57</v>
      </c>
      <c r="B39" s="82">
        <v>2.9</v>
      </c>
    </row>
    <row r="40" spans="1:2">
      <c r="A40" s="64" t="s">
        <v>58</v>
      </c>
      <c r="B40" s="82">
        <v>4.9000000000000004</v>
      </c>
    </row>
    <row r="41" spans="1:2">
      <c r="A41" s="64" t="s">
        <v>59</v>
      </c>
      <c r="B41" s="82">
        <v>8.1999999999999993</v>
      </c>
    </row>
    <row r="42" spans="1:2">
      <c r="A42" s="64" t="s">
        <v>60</v>
      </c>
      <c r="B42" s="82">
        <v>26</v>
      </c>
    </row>
    <row r="43" spans="1:2">
      <c r="A43" s="65" t="s">
        <v>61</v>
      </c>
      <c r="B43" s="83">
        <v>21.5</v>
      </c>
    </row>
  </sheetData>
  <mergeCells count="2">
    <mergeCell ref="A3:H3"/>
    <mergeCell ref="A2:E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28"/>
  <sheetViews>
    <sheetView workbookViewId="0">
      <selection activeCell="A2" sqref="A2:M2"/>
    </sheetView>
  </sheetViews>
  <sheetFormatPr defaultRowHeight="12"/>
  <cols>
    <col min="1" max="1" width="9.85546875" style="2" customWidth="1"/>
    <col min="2" max="2" width="9.140625" style="2"/>
    <col min="3" max="3" width="10" style="2" customWidth="1"/>
    <col min="4" max="9" width="9.140625" style="2"/>
    <col min="10" max="10" width="11.7109375" style="2" bestFit="1" customWidth="1"/>
    <col min="11" max="11" width="11" style="2" bestFit="1" customWidth="1"/>
    <col min="12" max="12" width="10.85546875" style="2" bestFit="1" customWidth="1"/>
    <col min="13" max="13" width="11.28515625" style="2" bestFit="1" customWidth="1"/>
    <col min="14" max="16384" width="9.140625" style="2"/>
  </cols>
  <sheetData>
    <row r="2" spans="1:13">
      <c r="A2" s="108" t="s">
        <v>103</v>
      </c>
      <c r="B2" s="108"/>
      <c r="C2" s="108"/>
      <c r="D2" s="108"/>
      <c r="E2" s="108"/>
      <c r="F2" s="108"/>
      <c r="G2" s="108"/>
      <c r="H2" s="108"/>
      <c r="I2" s="108"/>
      <c r="J2" s="108"/>
      <c r="K2" s="110"/>
      <c r="L2" s="110"/>
      <c r="M2" s="110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</row>
    <row r="9" spans="1:13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</row>
    <row r="22" spans="1:13">
      <c r="A22" s="44" t="s">
        <v>0</v>
      </c>
      <c r="B22" s="44" t="s">
        <v>1</v>
      </c>
      <c r="C22" s="71" t="s">
        <v>2</v>
      </c>
      <c r="D22" s="71" t="s">
        <v>3</v>
      </c>
      <c r="E22" s="71" t="s">
        <v>4</v>
      </c>
      <c r="F22" s="71" t="s">
        <v>5</v>
      </c>
      <c r="G22" s="71" t="s">
        <v>6</v>
      </c>
      <c r="H22" s="71" t="s">
        <v>7</v>
      </c>
      <c r="I22" s="71" t="s">
        <v>8</v>
      </c>
      <c r="J22" s="71" t="s">
        <v>9</v>
      </c>
      <c r="K22" s="71" t="s">
        <v>10</v>
      </c>
      <c r="L22" s="71" t="s">
        <v>11</v>
      </c>
      <c r="M22" s="71" t="s">
        <v>12</v>
      </c>
    </row>
    <row r="23" spans="1:13">
      <c r="A23" s="45">
        <v>2016</v>
      </c>
      <c r="B23" s="70">
        <v>207.3</v>
      </c>
      <c r="C23" s="70">
        <v>287</v>
      </c>
      <c r="D23" s="70">
        <v>366.8</v>
      </c>
      <c r="E23" s="70">
        <v>354.9</v>
      </c>
      <c r="F23" s="70">
        <v>327.7</v>
      </c>
      <c r="G23" s="70">
        <v>324.60000000000002</v>
      </c>
      <c r="H23" s="70">
        <v>314.10000000000002</v>
      </c>
      <c r="I23" s="70">
        <v>351.1</v>
      </c>
      <c r="J23" s="70">
        <v>361.6</v>
      </c>
      <c r="K23" s="70">
        <v>380.2</v>
      </c>
      <c r="L23" s="70">
        <v>353.5</v>
      </c>
      <c r="M23" s="67">
        <v>391.4</v>
      </c>
    </row>
    <row r="24" spans="1:13">
      <c r="A24" s="45">
        <v>2017</v>
      </c>
      <c r="B24" s="70">
        <v>266.8</v>
      </c>
      <c r="C24" s="70">
        <v>332.7</v>
      </c>
      <c r="D24" s="70">
        <v>431.2</v>
      </c>
      <c r="E24" s="70">
        <v>361.5</v>
      </c>
      <c r="F24" s="70">
        <v>400.4</v>
      </c>
      <c r="G24" s="70">
        <v>388.8</v>
      </c>
      <c r="H24" s="70">
        <v>396.9</v>
      </c>
      <c r="I24" s="70">
        <v>429.7</v>
      </c>
      <c r="J24" s="70">
        <v>430.8</v>
      </c>
      <c r="K24" s="70">
        <v>465.9</v>
      </c>
      <c r="L24" s="70">
        <v>455.3</v>
      </c>
      <c r="M24" s="67">
        <v>471.4</v>
      </c>
    </row>
    <row r="25" spans="1:13">
      <c r="A25" s="45">
        <v>2018</v>
      </c>
      <c r="B25" s="70">
        <v>374.3</v>
      </c>
      <c r="C25" s="70">
        <v>427.6</v>
      </c>
      <c r="D25" s="70">
        <v>524.1</v>
      </c>
      <c r="E25" s="70">
        <v>444.6</v>
      </c>
      <c r="F25" s="70">
        <v>505.6</v>
      </c>
      <c r="G25" s="70">
        <v>458.7</v>
      </c>
      <c r="H25" s="70">
        <v>488</v>
      </c>
      <c r="I25" s="70">
        <v>480.7</v>
      </c>
      <c r="J25" s="70">
        <v>474</v>
      </c>
      <c r="K25" s="70">
        <v>540.6</v>
      </c>
      <c r="L25" s="70">
        <v>522.6</v>
      </c>
      <c r="M25" s="67">
        <v>519.29999999999995</v>
      </c>
    </row>
    <row r="26" spans="1:13">
      <c r="A26" s="45">
        <v>2019</v>
      </c>
      <c r="B26" s="70">
        <v>372.6</v>
      </c>
      <c r="C26" s="70">
        <v>459.3</v>
      </c>
      <c r="D26" s="70">
        <v>533.79999999999995</v>
      </c>
      <c r="E26" s="70">
        <v>515.6</v>
      </c>
      <c r="F26" s="70">
        <v>481.6</v>
      </c>
      <c r="G26" s="70">
        <v>445.4</v>
      </c>
      <c r="H26" s="70">
        <v>499.1</v>
      </c>
      <c r="I26" s="70">
        <v>464.3</v>
      </c>
      <c r="J26" s="70">
        <v>501.7</v>
      </c>
      <c r="K26" s="70">
        <v>525.29999999999995</v>
      </c>
      <c r="L26" s="70">
        <v>504.1</v>
      </c>
      <c r="M26" s="67">
        <v>539.70000000000005</v>
      </c>
    </row>
    <row r="27" spans="1:13">
      <c r="A27" s="45">
        <v>2020</v>
      </c>
      <c r="B27" s="70">
        <v>379.8</v>
      </c>
      <c r="C27" s="70">
        <v>484.8</v>
      </c>
      <c r="D27" s="70">
        <v>500.5</v>
      </c>
      <c r="E27" s="70">
        <v>285.60000000000002</v>
      </c>
      <c r="F27" s="70">
        <v>329.4</v>
      </c>
      <c r="G27" s="70">
        <v>413.5</v>
      </c>
      <c r="H27" s="70">
        <v>496.6</v>
      </c>
      <c r="I27" s="70">
        <v>433.6</v>
      </c>
      <c r="J27" s="70">
        <v>508.3</v>
      </c>
      <c r="K27" s="70">
        <v>493.6</v>
      </c>
      <c r="L27" s="70">
        <v>522.9</v>
      </c>
      <c r="M27" s="67">
        <v>567.29999999999995</v>
      </c>
    </row>
    <row r="28" spans="1:13">
      <c r="A28" s="41">
        <v>2021</v>
      </c>
      <c r="B28" s="68">
        <v>399.4</v>
      </c>
      <c r="C28" s="68">
        <v>521.5</v>
      </c>
      <c r="D28" s="68">
        <v>630.20000000000005</v>
      </c>
      <c r="E28" s="68">
        <v>562.20000000000005</v>
      </c>
      <c r="F28" s="68">
        <v>563.4</v>
      </c>
      <c r="G28" s="68"/>
      <c r="H28" s="68"/>
      <c r="I28" s="68"/>
      <c r="J28" s="68"/>
      <c r="K28" s="68"/>
      <c r="L28" s="68"/>
      <c r="M28" s="69"/>
    </row>
  </sheetData>
  <mergeCells count="1">
    <mergeCell ref="A2:J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D28"/>
  <sheetViews>
    <sheetView topLeftCell="A4" workbookViewId="0">
      <selection activeCell="A2" sqref="A2:M2"/>
    </sheetView>
  </sheetViews>
  <sheetFormatPr defaultRowHeight="12"/>
  <cols>
    <col min="1" max="1" width="17.5703125" style="2" customWidth="1"/>
    <col min="2" max="2" width="6.28515625" style="2" bestFit="1" customWidth="1"/>
    <col min="3" max="3" width="6.85546875" style="2" bestFit="1" customWidth="1"/>
    <col min="4" max="4" width="7.7109375" style="2" bestFit="1" customWidth="1"/>
    <col min="5" max="5" width="7.5703125" style="2" bestFit="1" customWidth="1"/>
    <col min="6" max="6" width="6.7109375" style="2" bestFit="1" customWidth="1"/>
    <col min="7" max="7" width="7.5703125" style="2" bestFit="1" customWidth="1"/>
    <col min="8" max="8" width="7.85546875" style="2" bestFit="1" customWidth="1"/>
    <col min="9" max="9" width="9.28515625" style="2" bestFit="1" customWidth="1"/>
    <col min="10" max="10" width="7.5703125" style="2" bestFit="1" customWidth="1"/>
    <col min="11" max="11" width="6.7109375" style="2" bestFit="1" customWidth="1"/>
    <col min="12" max="12" width="7.5703125" style="2" bestFit="1" customWidth="1"/>
    <col min="13" max="13" width="8.42578125" style="2" bestFit="1" customWidth="1"/>
    <col min="14" max="14" width="6.140625" style="2" bestFit="1" customWidth="1"/>
    <col min="15" max="15" width="6.85546875" style="2" bestFit="1" customWidth="1"/>
    <col min="16" max="16" width="7.7109375" style="2" bestFit="1" customWidth="1"/>
    <col min="17" max="17" width="7.5703125" style="2" bestFit="1" customWidth="1"/>
    <col min="18" max="18" width="7.28515625" style="2" customWidth="1"/>
    <col min="19" max="21" width="9.28515625" style="2" bestFit="1" customWidth="1"/>
    <col min="22" max="22" width="8.5703125" style="2" customWidth="1"/>
    <col min="23" max="23" width="9.28515625" style="2" bestFit="1" customWidth="1"/>
    <col min="24" max="24" width="9.28515625" style="2" customWidth="1"/>
    <col min="25" max="26" width="9.28515625" style="2" bestFit="1" customWidth="1"/>
    <col min="27" max="29" width="9.28515625" style="2" customWidth="1"/>
    <col min="30" max="30" width="9.28515625" style="2" bestFit="1" customWidth="1"/>
    <col min="31" max="16384" width="9.140625" style="2"/>
  </cols>
  <sheetData>
    <row r="2" spans="1:13">
      <c r="A2" s="111" t="s">
        <v>102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0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3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30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30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30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3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30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3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30">
      <c r="A23" s="99"/>
      <c r="B23" s="96">
        <v>2019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>
        <v>2020</v>
      </c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>
        <v>2021</v>
      </c>
      <c r="AA23" s="96"/>
      <c r="AB23" s="97"/>
      <c r="AC23" s="97"/>
      <c r="AD23" s="96"/>
    </row>
    <row r="24" spans="1:30">
      <c r="A24" s="100"/>
      <c r="B24" s="32" t="s">
        <v>13</v>
      </c>
      <c r="C24" s="32" t="s">
        <v>14</v>
      </c>
      <c r="D24" s="32" t="s">
        <v>15</v>
      </c>
      <c r="E24" s="32" t="s">
        <v>16</v>
      </c>
      <c r="F24" s="32" t="s">
        <v>17</v>
      </c>
      <c r="G24" s="32" t="s">
        <v>18</v>
      </c>
      <c r="H24" s="32" t="s">
        <v>19</v>
      </c>
      <c r="I24" s="32" t="s">
        <v>20</v>
      </c>
      <c r="J24" s="32" t="s">
        <v>21</v>
      </c>
      <c r="K24" s="32" t="s">
        <v>22</v>
      </c>
      <c r="L24" s="32" t="s">
        <v>23</v>
      </c>
      <c r="M24" s="32" t="s">
        <v>24</v>
      </c>
      <c r="N24" s="32" t="s">
        <v>13</v>
      </c>
      <c r="O24" s="32" t="s">
        <v>14</v>
      </c>
      <c r="P24" s="32" t="s">
        <v>15</v>
      </c>
      <c r="Q24" s="32" t="s">
        <v>16</v>
      </c>
      <c r="R24" s="32" t="s">
        <v>17</v>
      </c>
      <c r="S24" s="32" t="s">
        <v>25</v>
      </c>
      <c r="T24" s="32" t="s">
        <v>19</v>
      </c>
      <c r="U24" s="32" t="s">
        <v>26</v>
      </c>
      <c r="V24" s="32" t="s">
        <v>21</v>
      </c>
      <c r="W24" s="32" t="s">
        <v>27</v>
      </c>
      <c r="X24" s="32" t="s">
        <v>23</v>
      </c>
      <c r="Y24" s="32" t="s">
        <v>24</v>
      </c>
      <c r="Z24" s="32" t="s">
        <v>13</v>
      </c>
      <c r="AA24" s="32" t="s">
        <v>14</v>
      </c>
      <c r="AB24" s="33" t="s">
        <v>15</v>
      </c>
      <c r="AC24" s="32" t="s">
        <v>16</v>
      </c>
      <c r="AD24" s="32" t="s">
        <v>17</v>
      </c>
    </row>
    <row r="25" spans="1:30" ht="27.75" customHeight="1">
      <c r="A25" s="26" t="s">
        <v>77</v>
      </c>
      <c r="B25" s="59">
        <v>71.738158213015794</v>
      </c>
      <c r="C25" s="18">
        <v>123.27227087030982</v>
      </c>
      <c r="D25" s="18">
        <v>116.24365644398502</v>
      </c>
      <c r="E25" s="18">
        <v>96.580225893758936</v>
      </c>
      <c r="F25" s="18">
        <v>93.408604141465986</v>
      </c>
      <c r="G25" s="18">
        <v>92.490171422142794</v>
      </c>
      <c r="H25" s="18">
        <v>112.04816621722891</v>
      </c>
      <c r="I25" s="18">
        <v>93.020207912369386</v>
      </c>
      <c r="J25" s="18">
        <v>108.06099409813686</v>
      </c>
      <c r="K25" s="18">
        <v>104.71321760096355</v>
      </c>
      <c r="L25" s="18">
        <v>95.961007942682357</v>
      </c>
      <c r="M25" s="14">
        <v>107.05149255623367</v>
      </c>
      <c r="N25" s="18">
        <v>70.382208343865415</v>
      </c>
      <c r="O25" s="18">
        <v>127.63158194440297</v>
      </c>
      <c r="P25" s="18">
        <v>103.24095247310265</v>
      </c>
      <c r="Q25" s="18">
        <v>57.064146061655876</v>
      </c>
      <c r="R25" s="18">
        <v>115.32045479750228</v>
      </c>
      <c r="S25" s="18">
        <v>125.55839051166471</v>
      </c>
      <c r="T25" s="18">
        <v>120.09478099934977</v>
      </c>
      <c r="U25" s="18">
        <v>87.312042792465732</v>
      </c>
      <c r="V25" s="18">
        <v>117.22959939467061</v>
      </c>
      <c r="W25" s="18">
        <v>97.096953437578748</v>
      </c>
      <c r="X25" s="18">
        <v>105.93754706899317</v>
      </c>
      <c r="Y25" s="14">
        <v>108.49423751970338</v>
      </c>
      <c r="Z25" s="19">
        <v>70.407885353173725</v>
      </c>
      <c r="AA25" s="19">
        <v>130.56132614820868</v>
      </c>
      <c r="AB25" s="19">
        <v>120.84190761120013</v>
      </c>
      <c r="AC25" s="76">
        <v>89.211274269850676</v>
      </c>
      <c r="AD25" s="28">
        <v>100.20883198542609</v>
      </c>
    </row>
    <row r="26" spans="1:30" ht="42" customHeight="1">
      <c r="A26" s="27" t="s">
        <v>78</v>
      </c>
      <c r="B26" s="25">
        <f>IF(374257.25828="","-",372548.49281/374257.25828*100)</f>
        <v>99.543424894989869</v>
      </c>
      <c r="C26" s="13">
        <f>IF(427600.8878="","-",459248.98718/427600.8878*100)</f>
        <v>107.40131750961253</v>
      </c>
      <c r="D26" s="13">
        <f>IF(524151.65323="","-",533847.81488/524151.65323*100)</f>
        <v>101.84987714724333</v>
      </c>
      <c r="E26" s="13">
        <f>IF(444601.83252="","-",515591.42554/444601.83252*100)</f>
        <v>115.96700414337735</v>
      </c>
      <c r="F26" s="13">
        <f>IF(505594.98812="","-",481606.75367/505594.98812*100)</f>
        <v>95.255444572503052</v>
      </c>
      <c r="G26" s="13">
        <f>IF(458682.35918="","-",445438.91205/458682.35918*100)</f>
        <v>97.112719321999705</v>
      </c>
      <c r="H26" s="13">
        <f>IF(488041.26888="","-",499106.13257/488041.26888*100)</f>
        <v>102.26719836939048</v>
      </c>
      <c r="I26" s="13">
        <f>IF(480650.77296="","-",464269.56222/480650.77296*100)</f>
        <v>96.591868428897087</v>
      </c>
      <c r="J26" s="13">
        <f>IF(473973.76404="","-",501694.30423/473973.76404*100)</f>
        <v>105.84853894732886</v>
      </c>
      <c r="K26" s="13">
        <f>IF(540614.13985="","-",525340.24848/540614.13985*100)</f>
        <v>97.174714783775727</v>
      </c>
      <c r="L26" s="13">
        <f>IF(522571.0681="","-",504121.79757/522571.0681*100)</f>
        <v>96.469519333115954</v>
      </c>
      <c r="M26" s="15">
        <f>IF(519317.05816="","-",539669.9086/519317.05816*100)</f>
        <v>103.91915692353963</v>
      </c>
      <c r="N26" s="13">
        <f>IF(372548.49281="","-",379831.59944/372548.49281*100)</f>
        <v>101.95494191241148</v>
      </c>
      <c r="O26" s="13">
        <f>IF(459248.98718="","-",484785.07909/459248.98718*100)</f>
        <v>105.56040244460927</v>
      </c>
      <c r="P26" s="13">
        <f>IF(533847.81488="","-",500496.7331/533847.81488*100)</f>
        <v>93.752698643620619</v>
      </c>
      <c r="Q26" s="13">
        <f>IF(515591.42554="","-",285604.18681/515591.42554*100)</f>
        <v>55.393509795256001</v>
      </c>
      <c r="R26" s="13">
        <f>IF(481606.75367="","-",329360.04715/481606.75367*100)</f>
        <v>68.38775508029515</v>
      </c>
      <c r="S26" s="13">
        <f>IF(445438.91205="","-",413539.17419/445438.91205*100)</f>
        <v>92.838583025180498</v>
      </c>
      <c r="T26" s="13">
        <f>IF(499106.13257="","-",496638.96559/499106.13257*100)</f>
        <v>99.505682896081424</v>
      </c>
      <c r="U26" s="13">
        <f>IF(464269.56222="","-",433625.62616/464269.56222*100)</f>
        <v>93.399537993946922</v>
      </c>
      <c r="V26" s="13">
        <f>IF(501694.30423="","-",508337.58442/501694.30423*100)</f>
        <v>101.32416894790069</v>
      </c>
      <c r="W26" s="13">
        <f>IF(525340.24848="","-",493580.30765/525340.24848*100)</f>
        <v>93.954405564414117</v>
      </c>
      <c r="X26" s="13">
        <f>IF(504121.79757="","-",522886.87074/504121.79757*100)</f>
        <v>103.7223292586142</v>
      </c>
      <c r="Y26" s="15">
        <f>IF(539669.9086="","-",567302.1235/539669.9086*100)</f>
        <v>105.12020671519058</v>
      </c>
      <c r="Z26" s="13">
        <f>IF(379831.59944="","-",399425.42872/379831.59944*100)</f>
        <v>105.15855692598718</v>
      </c>
      <c r="AA26" s="13">
        <f>IF(484785.07909="","-",521495.13671/484785.07909*100)</f>
        <v>107.57243966520365</v>
      </c>
      <c r="AB26" s="13">
        <f>IF(500496.7331="","-",630184.6713/500496.7331*100)</f>
        <v>125.91184509771578</v>
      </c>
      <c r="AC26" s="77">
        <f>IF(285604.18681="","-",562195.77552/285604.18681*100)</f>
        <v>196.84437465687589</v>
      </c>
      <c r="AD26" s="15">
        <f>IF(329360.04715="","-",563369.82012/329360.04715*100)</f>
        <v>171.04983588474693</v>
      </c>
    </row>
    <row r="27" spans="1:30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10"/>
      <c r="P27" s="10"/>
      <c r="Q27" s="10"/>
      <c r="R27" s="10"/>
      <c r="S27" s="10"/>
      <c r="T27" s="10"/>
    </row>
    <row r="28" spans="1:30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  <c r="O28" s="10"/>
      <c r="P28" s="10"/>
      <c r="Q28" s="10"/>
      <c r="R28" s="10"/>
      <c r="S28" s="10"/>
      <c r="T28" s="10"/>
    </row>
  </sheetData>
  <mergeCells count="5">
    <mergeCell ref="A2:L2"/>
    <mergeCell ref="A23:A24"/>
    <mergeCell ref="B23:M23"/>
    <mergeCell ref="N23:Y23"/>
    <mergeCell ref="Z23:AD2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29"/>
  <sheetViews>
    <sheetView workbookViewId="0">
      <selection activeCell="A2" sqref="A2:M2"/>
    </sheetView>
  </sheetViews>
  <sheetFormatPr defaultRowHeight="12"/>
  <cols>
    <col min="1" max="1" width="24" style="2" customWidth="1"/>
    <col min="2" max="7" width="14.85546875" style="2" bestFit="1" customWidth="1"/>
    <col min="8" max="16384" width="9.140625" style="2"/>
  </cols>
  <sheetData>
    <row r="2" spans="1:13">
      <c r="A2" s="111" t="s">
        <v>101</v>
      </c>
      <c r="B2" s="111"/>
      <c r="C2" s="111"/>
      <c r="D2" s="111"/>
      <c r="E2" s="111"/>
      <c r="F2" s="111"/>
      <c r="G2" s="111"/>
      <c r="H2" s="110"/>
      <c r="I2" s="110"/>
      <c r="J2" s="110"/>
      <c r="K2" s="110"/>
      <c r="L2" s="110"/>
      <c r="M2" s="110"/>
    </row>
    <row r="3" spans="1:13">
      <c r="A3" s="3"/>
      <c r="B3" s="3"/>
      <c r="C3" s="3"/>
      <c r="D3" s="3"/>
      <c r="E3" s="3"/>
      <c r="F3" s="3"/>
      <c r="G3" s="3"/>
    </row>
    <row r="4" spans="1:13">
      <c r="A4" s="3"/>
      <c r="B4" s="3"/>
      <c r="C4" s="3"/>
      <c r="D4" s="3"/>
      <c r="E4" s="3"/>
      <c r="F4" s="3"/>
      <c r="G4" s="3"/>
    </row>
    <row r="5" spans="1:13">
      <c r="A5" s="3"/>
      <c r="B5" s="3"/>
      <c r="C5" s="3"/>
      <c r="D5" s="3"/>
      <c r="E5" s="3"/>
      <c r="F5" s="3"/>
      <c r="G5" s="3"/>
    </row>
    <row r="6" spans="1:13">
      <c r="A6" s="3"/>
      <c r="B6" s="3"/>
      <c r="C6" s="3"/>
      <c r="D6" s="3"/>
      <c r="E6" s="3"/>
      <c r="F6" s="3"/>
      <c r="G6" s="3"/>
    </row>
    <row r="7" spans="1:13">
      <c r="A7" s="3"/>
      <c r="B7" s="3"/>
      <c r="C7" s="3"/>
      <c r="D7" s="3"/>
      <c r="E7" s="3"/>
      <c r="F7" s="3"/>
      <c r="G7" s="3"/>
    </row>
    <row r="8" spans="1:13">
      <c r="A8" s="3"/>
      <c r="B8" s="3"/>
      <c r="C8" s="3"/>
      <c r="D8" s="3"/>
      <c r="E8" s="3"/>
      <c r="F8" s="3"/>
      <c r="G8" s="3"/>
    </row>
    <row r="9" spans="1:13">
      <c r="A9" s="3"/>
      <c r="B9" s="3"/>
      <c r="C9" s="3"/>
      <c r="D9" s="3"/>
      <c r="E9" s="3"/>
      <c r="F9" s="3"/>
      <c r="G9" s="3"/>
    </row>
    <row r="10" spans="1:13">
      <c r="A10" s="3"/>
      <c r="B10" s="3"/>
      <c r="C10" s="3"/>
      <c r="D10" s="3"/>
      <c r="E10" s="3"/>
      <c r="F10" s="3"/>
      <c r="G10" s="3"/>
    </row>
    <row r="11" spans="1:13">
      <c r="A11" s="3"/>
      <c r="B11" s="3"/>
      <c r="C11" s="3"/>
      <c r="D11" s="3"/>
      <c r="E11" s="3"/>
      <c r="F11" s="3"/>
      <c r="G11" s="3"/>
    </row>
    <row r="12" spans="1:13">
      <c r="A12" s="3"/>
      <c r="B12" s="3"/>
      <c r="C12" s="3"/>
      <c r="D12" s="3"/>
      <c r="E12" s="3"/>
      <c r="F12" s="3"/>
      <c r="G12" s="3"/>
    </row>
    <row r="13" spans="1:13">
      <c r="A13" s="3"/>
      <c r="B13" s="3"/>
      <c r="C13" s="3"/>
      <c r="D13" s="3"/>
      <c r="E13" s="3"/>
      <c r="F13" s="3"/>
      <c r="G13" s="3"/>
    </row>
    <row r="14" spans="1:13">
      <c r="A14" s="3"/>
      <c r="B14" s="3"/>
      <c r="C14" s="3"/>
      <c r="D14" s="3"/>
      <c r="E14" s="3"/>
      <c r="F14" s="3"/>
      <c r="G14" s="3"/>
    </row>
    <row r="15" spans="1:13">
      <c r="A15" s="3"/>
      <c r="B15" s="3"/>
      <c r="C15" s="3"/>
      <c r="D15" s="3"/>
      <c r="E15" s="3"/>
      <c r="F15" s="3"/>
      <c r="G15" s="3"/>
    </row>
    <row r="16" spans="1:13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>
      <c r="A18" s="3"/>
      <c r="B18" s="3"/>
      <c r="C18" s="3"/>
      <c r="D18" s="3"/>
      <c r="E18" s="3"/>
      <c r="F18" s="3"/>
      <c r="G18" s="3"/>
    </row>
    <row r="19" spans="1:7">
      <c r="A19" s="3"/>
      <c r="B19" s="3"/>
      <c r="C19" s="3"/>
      <c r="D19" s="3"/>
      <c r="E19" s="3"/>
      <c r="F19" s="3"/>
      <c r="G19" s="3"/>
    </row>
    <row r="20" spans="1:7" ht="13.5" customHeight="1">
      <c r="A20" s="3"/>
      <c r="B20" s="3"/>
      <c r="C20" s="3"/>
      <c r="D20" s="3"/>
      <c r="E20" s="3"/>
      <c r="F20" s="3"/>
      <c r="G20" s="3"/>
    </row>
    <row r="21" spans="1:7">
      <c r="A21" s="50"/>
      <c r="B21" s="50"/>
      <c r="C21" s="50"/>
      <c r="D21" s="50"/>
      <c r="E21" s="50"/>
      <c r="F21" s="50"/>
      <c r="G21" s="50"/>
    </row>
    <row r="22" spans="1:7" ht="24">
      <c r="A22" s="73" t="s">
        <v>28</v>
      </c>
      <c r="B22" s="12" t="s">
        <v>79</v>
      </c>
      <c r="C22" s="12" t="s">
        <v>80</v>
      </c>
      <c r="D22" s="12" t="s">
        <v>81</v>
      </c>
      <c r="E22" s="12" t="s">
        <v>82</v>
      </c>
      <c r="F22" s="12" t="s">
        <v>83</v>
      </c>
      <c r="G22" s="12" t="s">
        <v>84</v>
      </c>
    </row>
    <row r="23" spans="1:7">
      <c r="A23" s="60" t="s">
        <v>29</v>
      </c>
      <c r="B23" s="59">
        <v>2.1</v>
      </c>
      <c r="C23" s="18">
        <v>1.8</v>
      </c>
      <c r="D23" s="18">
        <v>2.2000000000000002</v>
      </c>
      <c r="E23" s="18">
        <v>2.8</v>
      </c>
      <c r="F23" s="18">
        <v>2.5</v>
      </c>
      <c r="G23" s="14">
        <v>2.4</v>
      </c>
    </row>
    <row r="24" spans="1:7">
      <c r="A24" s="61" t="s">
        <v>30</v>
      </c>
      <c r="B24" s="29">
        <v>4.5</v>
      </c>
      <c r="C24" s="20">
        <v>4.2</v>
      </c>
      <c r="D24" s="20">
        <v>4.7</v>
      </c>
      <c r="E24" s="20">
        <v>5.3</v>
      </c>
      <c r="F24" s="20">
        <v>5.6</v>
      </c>
      <c r="G24" s="80">
        <v>5.8</v>
      </c>
    </row>
    <row r="25" spans="1:7">
      <c r="A25" s="61" t="s">
        <v>31</v>
      </c>
      <c r="B25" s="29">
        <v>86.4</v>
      </c>
      <c r="C25" s="20">
        <v>85.7</v>
      </c>
      <c r="D25" s="20">
        <v>83</v>
      </c>
      <c r="E25" s="20">
        <v>82.7</v>
      </c>
      <c r="F25" s="20">
        <v>82.1</v>
      </c>
      <c r="G25" s="80">
        <v>81.3</v>
      </c>
    </row>
    <row r="26" spans="1:7">
      <c r="A26" s="61" t="s">
        <v>32</v>
      </c>
      <c r="B26" s="29">
        <v>2.4</v>
      </c>
      <c r="C26" s="20">
        <v>2.4</v>
      </c>
      <c r="D26" s="20">
        <v>2.6</v>
      </c>
      <c r="E26" s="20">
        <v>2.5</v>
      </c>
      <c r="F26" s="20">
        <v>2.6</v>
      </c>
      <c r="G26" s="80">
        <v>1.7</v>
      </c>
    </row>
    <row r="27" spans="1:7">
      <c r="A27" s="61" t="s">
        <v>62</v>
      </c>
      <c r="B27" s="29">
        <v>0.2</v>
      </c>
      <c r="C27" s="20">
        <v>0.2</v>
      </c>
      <c r="D27" s="20">
        <v>0.2</v>
      </c>
      <c r="E27" s="20">
        <v>0.3</v>
      </c>
      <c r="F27" s="20">
        <v>0.3</v>
      </c>
      <c r="G27" s="80">
        <v>1</v>
      </c>
    </row>
    <row r="28" spans="1:7">
      <c r="A28" s="61" t="s">
        <v>63</v>
      </c>
      <c r="B28" s="29">
        <v>3.9</v>
      </c>
      <c r="C28" s="20">
        <v>5.3</v>
      </c>
      <c r="D28" s="20">
        <v>6.7</v>
      </c>
      <c r="E28" s="20">
        <v>5.8</v>
      </c>
      <c r="F28" s="20">
        <v>6.3</v>
      </c>
      <c r="G28" s="80">
        <v>7.2</v>
      </c>
    </row>
    <row r="29" spans="1:7">
      <c r="A29" s="62" t="s">
        <v>64</v>
      </c>
      <c r="B29" s="25">
        <v>0.5</v>
      </c>
      <c r="C29" s="13">
        <v>0.4</v>
      </c>
      <c r="D29" s="13">
        <v>0.6</v>
      </c>
      <c r="E29" s="13">
        <v>0.6</v>
      </c>
      <c r="F29" s="13">
        <v>0.6</v>
      </c>
      <c r="G29" s="15">
        <v>0.6</v>
      </c>
    </row>
  </sheetData>
  <mergeCells count="1"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Petrusca</dc:creator>
  <cp:lastModifiedBy>Doina Vudvud</cp:lastModifiedBy>
  <dcterms:created xsi:type="dcterms:W3CDTF">2017-02-13T11:50:10Z</dcterms:created>
  <dcterms:modified xsi:type="dcterms:W3CDTF">2021-07-14T14:09:27Z</dcterms:modified>
</cp:coreProperties>
</file>