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Computer\Tabele_Anuale _SAIT_2020\Generale\TABELE_Anuale_EXPORT_IMPORT_2020_Date_Definitive_Eng\"/>
    </mc:Choice>
  </mc:AlternateContent>
  <bookViews>
    <workbookView xWindow="0" yWindow="0" windowWidth="28800" windowHeight="1159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Z26" i="1" l="1"/>
  <c r="Y26" i="1"/>
  <c r="W26" i="1"/>
  <c r="V26" i="1"/>
  <c r="Z25" i="1"/>
  <c r="Z24" i="1"/>
  <c r="Y24" i="1"/>
  <c r="W24" i="1"/>
  <c r="V24" i="1"/>
  <c r="Z23" i="1"/>
  <c r="Y23" i="1"/>
  <c r="W23" i="1"/>
  <c r="V23" i="1"/>
  <c r="Z22" i="1"/>
  <c r="Y22" i="1"/>
  <c r="W22" i="1"/>
  <c r="V22" i="1"/>
  <c r="Z21" i="1"/>
  <c r="Y21" i="1"/>
  <c r="W21" i="1"/>
  <c r="V21" i="1"/>
  <c r="Z20" i="1"/>
  <c r="Y20" i="1"/>
  <c r="W20" i="1"/>
  <c r="V20" i="1"/>
  <c r="Z19" i="1"/>
  <c r="Y19" i="1"/>
  <c r="W19" i="1"/>
  <c r="V19" i="1"/>
  <c r="Z18" i="1"/>
  <c r="Y18" i="1"/>
  <c r="W18" i="1"/>
  <c r="V18" i="1"/>
  <c r="Z17" i="1"/>
  <c r="Y17" i="1"/>
  <c r="W17" i="1"/>
  <c r="V17" i="1"/>
  <c r="Z16" i="1"/>
  <c r="Y16" i="1"/>
  <c r="W16" i="1"/>
  <c r="V16" i="1"/>
  <c r="Z15" i="1"/>
  <c r="Y15" i="1"/>
  <c r="W15" i="1"/>
  <c r="V15" i="1"/>
  <c r="Z14" i="1"/>
  <c r="Y14" i="1"/>
  <c r="W14" i="1"/>
  <c r="V14" i="1"/>
  <c r="Z13" i="1"/>
  <c r="Y13" i="1"/>
  <c r="W13" i="1"/>
  <c r="V13" i="1"/>
  <c r="Z12" i="1"/>
  <c r="Y12" i="1"/>
  <c r="W12" i="1"/>
  <c r="V12" i="1"/>
  <c r="Z11" i="1"/>
  <c r="Y11" i="1"/>
  <c r="W11" i="1"/>
  <c r="V11" i="1"/>
  <c r="Z10" i="1"/>
  <c r="Y10" i="1"/>
  <c r="W10" i="1"/>
  <c r="V10" i="1"/>
  <c r="Z9" i="1"/>
  <c r="Y9" i="1"/>
  <c r="W9" i="1"/>
  <c r="V9" i="1"/>
  <c r="Z8" i="1"/>
  <c r="Y8" i="1"/>
  <c r="W8" i="1"/>
  <c r="V8" i="1"/>
  <c r="Z7" i="1"/>
  <c r="Y7" i="1"/>
  <c r="W7" i="1"/>
  <c r="V7" i="1"/>
  <c r="Z6" i="1"/>
  <c r="Y6" i="1"/>
  <c r="W6" i="1"/>
  <c r="V6" i="1"/>
</calcChain>
</file>

<file path=xl/sharedStrings.xml><?xml version="1.0" encoding="utf-8"?>
<sst xmlns="http://schemas.openxmlformats.org/spreadsheetml/2006/main" count="50" uniqueCount="47">
  <si>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</si>
  <si>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</si>
  <si>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</si>
  <si>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</si>
  <si>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</si>
  <si>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</si>
  <si>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</si>
  <si>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</si>
  <si>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</si>
  <si>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</si>
  <si>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</si>
  <si>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</si>
  <si>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</si>
  <si>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</si>
  <si>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</si>
  <si>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</si>
  <si>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</si>
  <si>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</si>
  <si>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XX.</t>
  </si>
  <si>
    <t>XXI.</t>
  </si>
  <si>
    <t>-</t>
  </si>
  <si>
    <t>Mineral products</t>
  </si>
  <si>
    <t>Textiles and textile articles</t>
  </si>
  <si>
    <t>Miscellaneous manufactured articles</t>
  </si>
  <si>
    <t xml:space="preserve">EXPORT - total </t>
  </si>
  <si>
    <t>Live animals; animal products</t>
  </si>
  <si>
    <t xml:space="preserve">Vegetable products 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</si>
  <si>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</si>
  <si>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</si>
  <si>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</si>
  <si>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</si>
  <si>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</si>
  <si>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</si>
  <si>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Articles of stone, plaster, cement, asbestos, mica or similar materials; ceramic products; glass and glassware</t>
  </si>
  <si>
    <t>Natural or cultured pearls, precious or semi-precious stones, precious metals, metals clad with precious metal, and articles thereof; imitation jewellery; coin</t>
  </si>
  <si>
    <t>Base metals and articles of base metal</t>
  </si>
  <si>
    <t>Vehicles, aircraft, vessels and associated transport equipment</t>
  </si>
  <si>
    <t>Works of art, collectors’ pieces and antiques</t>
  </si>
  <si>
    <r>
      <t xml:space="preserve">   Data Sources:</t>
    </r>
    <r>
      <rPr>
        <sz val="9"/>
        <rFont val="Arial"/>
        <family val="2"/>
        <charset val="204"/>
      </rPr>
      <t xml:space="preserve"> Custom Service (export and import customs declarations of economic agents)</t>
    </r>
  </si>
  <si>
    <t>thousand USD</t>
  </si>
  <si>
    <t>CNG Code</t>
  </si>
  <si>
    <r>
      <t>EXPORTS OF THE REPUBLIC OF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>, STRUCTURED BY SECTIONS, ACCORDING COMBINED NOMENCLATURE OF GOODS (CNG)</t>
    </r>
  </si>
  <si>
    <r>
      <t xml:space="preserve">  </t>
    </r>
    <r>
      <rPr>
        <b/>
        <sz val="9"/>
        <rFont val="Arial"/>
        <family val="2"/>
        <charset val="204"/>
      </rPr>
      <t>Notes:</t>
    </r>
    <r>
      <rPr>
        <sz val="9"/>
        <rFont val="Arial"/>
        <family val="2"/>
        <charset val="204"/>
      </rPr>
      <t xml:space="preserve">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The information is presented without the data on enterprises and organizations from the left side of river Nistru and municipality Bender</t>
    </r>
  </si>
  <si>
    <t>Raw hides and skins, leather, furskins and articles thereof; saddlery and harness; travel goods, handbags and similar containers; articles of animal gut(other than silkworm gut)</t>
  </si>
  <si>
    <t>Footwear, headgear, umbrellas, sun umbrellas, walking sticks, seat-sticks, whips, riding-crops and parts thereof; prepared feathers and articles made therewith; artificial flowers; articles of human hair</t>
  </si>
  <si>
    <t>Machinery and mechanical appliances; electrical equipment; parts thereof; sound recorders and reproducers, television image and sound recordersand reproducers,  and parts and accessories of such articles</t>
  </si>
  <si>
    <t>Optical, photographic, cinematographic, measuring, checking, precision, medical or surgical instruments and apparatus; clocks and watches; musical instruments; parts and accessories thereof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</si>
</sst>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0.0000"/>
  </numFmts>
  <fonts count="11" x14ac:knownFonts="1">
    <font>
      <sz val="10"/>
      <name val="Arial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DFFCD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2" fillId="0" borderId="0" xfId="0" applyFont="1"/>
    <xf numFmtId="0" fontId="3" fillId="0" borderId="1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4" fontId="3" fillId="0" borderId="0" xfId="0" applyNumberFormat="1" applyFont="1" applyFill="1" applyAlignment="1" applyProtection="1">
      <alignment horizontal="right" vertical="top"/>
    </xf>
    <xf numFmtId="4" fontId="3" fillId="5" borderId="0" xfId="0" applyNumberFormat="1" applyFont="1" applyFill="1" applyAlignment="1" applyProtection="1">
      <alignment horizontal="right" vertical="top"/>
    </xf>
    <xf numFmtId="4" fontId="3" fillId="5" borderId="1" xfId="0" applyNumberFormat="1" applyFont="1" applyFill="1" applyBorder="1" applyAlignment="1" applyProtection="1">
      <alignment horizontal="right" vertical="top"/>
    </xf>
    <xf numFmtId="4" fontId="6" fillId="5" borderId="5" xfId="0" applyNumberFormat="1" applyFont="1" applyFill="1" applyBorder="1" applyAlignment="1" applyProtection="1">
      <alignment horizontal="right" vertical="top"/>
    </xf>
    <xf numFmtId="0" fontId="5" fillId="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vertical="top" wrapText="1"/>
    </xf>
    <xf numFmtId="166" fontId="6" fillId="3" borderId="0" xfId="1" applyNumberFormat="1" applyFont="1" applyFill="1" applyBorder="1" applyAlignment="1">
      <alignment horizontal="right" vertical="top" wrapText="1"/>
    </xf>
    <xf numFmtId="166" fontId="6" fillId="3" borderId="0" xfId="1" quotePrefix="1" applyNumberFormat="1" applyFont="1" applyFill="1" applyBorder="1" applyAlignment="1">
      <alignment horizontal="right" vertical="top" wrapText="1"/>
    </xf>
    <xf numFmtId="166" fontId="6" fillId="3" borderId="0" xfId="0" applyNumberFormat="1" applyFont="1" applyFill="1" applyAlignment="1">
      <alignment horizontal="right" vertical="top"/>
    </xf>
    <xf numFmtId="166" fontId="6" fillId="3" borderId="0" xfId="0" applyNumberFormat="1" applyFont="1" applyFill="1" applyBorder="1" applyAlignment="1">
      <alignment horizontal="right" vertical="top"/>
    </xf>
    <xf numFmtId="166" fontId="7" fillId="3" borderId="0" xfId="0" applyNumberFormat="1" applyFont="1" applyFill="1" applyAlignment="1">
      <alignment horizontal="right" vertical="top"/>
    </xf>
    <xf numFmtId="166" fontId="7" fillId="5" borderId="0" xfId="0" applyNumberFormat="1" applyFont="1" applyFill="1" applyAlignment="1">
      <alignment horizontal="right" vertical="top"/>
    </xf>
    <xf numFmtId="166" fontId="3" fillId="0" borderId="0" xfId="1" applyNumberFormat="1" applyFont="1" applyBorder="1" applyAlignment="1">
      <alignment horizontal="right" vertical="top" wrapText="1"/>
    </xf>
    <xf numFmtId="166" fontId="3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6" fontId="3" fillId="3" borderId="0" xfId="1" applyNumberFormat="1" applyFont="1" applyFill="1" applyBorder="1" applyAlignment="1">
      <alignment horizontal="right" vertical="top" wrapText="1"/>
    </xf>
    <xf numFmtId="166" fontId="3" fillId="3" borderId="0" xfId="1" quotePrefix="1" applyNumberFormat="1" applyFont="1" applyFill="1" applyBorder="1" applyAlignment="1">
      <alignment horizontal="right" vertical="top" wrapText="1"/>
    </xf>
    <xf numFmtId="166" fontId="3" fillId="3" borderId="0" xfId="0" applyNumberFormat="1" applyFont="1" applyFill="1" applyAlignment="1">
      <alignment horizontal="right" vertical="top"/>
    </xf>
    <xf numFmtId="166" fontId="4" fillId="3" borderId="0" xfId="0" applyNumberFormat="1" applyFont="1" applyFill="1" applyAlignment="1">
      <alignment horizontal="right" vertical="top"/>
    </xf>
    <xf numFmtId="166" fontId="4" fillId="5" borderId="0" xfId="0" applyNumberFormat="1" applyFont="1" applyFill="1" applyAlignment="1">
      <alignment horizontal="right" vertical="top"/>
    </xf>
    <xf numFmtId="166" fontId="3" fillId="3" borderId="1" xfId="1" applyNumberFormat="1" applyFont="1" applyFill="1" applyBorder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right" vertical="top"/>
    </xf>
    <xf numFmtId="166" fontId="4" fillId="3" borderId="1" xfId="0" applyNumberFormat="1" applyFont="1" applyFill="1" applyBorder="1" applyAlignment="1">
      <alignment horizontal="right" vertical="top"/>
    </xf>
    <xf numFmtId="166" fontId="4" fillId="5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justify"/>
    </xf>
    <xf numFmtId="4" fontId="6" fillId="6" borderId="5" xfId="0" applyNumberFormat="1" applyFont="1" applyFill="1" applyBorder="1" applyAlignment="1" applyProtection="1">
      <alignment horizontal="right" vertical="top"/>
    </xf>
    <xf numFmtId="4" fontId="3" fillId="6" borderId="0" xfId="0" applyNumberFormat="1" applyFont="1" applyFill="1" applyAlignment="1" applyProtection="1">
      <alignment horizontal="right" vertical="top"/>
    </xf>
    <xf numFmtId="4" fontId="3" fillId="6" borderId="1" xfId="0" applyNumberFormat="1" applyFont="1" applyFill="1" applyBorder="1" applyAlignment="1" applyProtection="1">
      <alignment horizontal="right" vertical="top"/>
    </xf>
    <xf numFmtId="2" fontId="3" fillId="0" borderId="0" xfId="0" applyNumberFormat="1" applyFont="1" applyFill="1" applyBorder="1"/>
    <xf numFmtId="167" fontId="3" fillId="0" borderId="0" xfId="0" applyNumberFormat="1" applyFont="1" applyFill="1" applyBorder="1"/>
    <xf numFmtId="0" fontId="2" fillId="4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0" xfId="0" applyFont="1" applyFill="1" applyAlignment="1">
      <alignment vertical="top" wrapText="1"/>
    </xf>
    <xf numFmtId="0" fontId="10" fillId="5" borderId="0" xfId="0" applyFont="1" applyFill="1" applyAlignment="1">
      <alignment vertical="top" wrapText="1"/>
    </xf>
    <xf numFmtId="0" fontId="10" fillId="5" borderId="1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968"/>
  <sheetViews>
    <sheetView tabSelected="1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F37" sqref="F37"/>
    </sheetView>
  </sheetViews>
  <sheetFormatPr defaultColWidth="9.140625" defaultRowHeight="12.75" x14ac:dyDescent="0.2"/>
  <cols>
    <col min="1" max="1" width="9.28515625" style="2" customWidth="1"/>
    <col min="2" max="2" width="44.28515625" style="2" customWidth="1"/>
    <col min="3" max="10" width="10.140625" style="2" customWidth="1"/>
    <col min="11" max="13" width="10.7109375" style="2" bestFit="1" customWidth="1"/>
    <col min="14" max="16" width="10.7109375" style="5" bestFit="1" customWidth="1"/>
    <col min="17" max="17" width="10.5703125" style="5" customWidth="1"/>
    <col min="18" max="18" width="11" style="5" customWidth="1"/>
    <col min="19" max="22" width="12" style="5" customWidth="1"/>
    <col min="23" max="24" width="11.7109375" style="5" bestFit="1" customWidth="1"/>
    <col min="25" max="25" width="11.85546875" style="5" customWidth="1"/>
    <col min="26" max="26" width="12" style="5" customWidth="1"/>
    <col min="27" max="34" width="9.140625" style="5"/>
    <col min="35" max="16384" width="9.140625" style="6"/>
  </cols>
  <sheetData>
    <row r="2" spans="1:34" s="4" customFormat="1" ht="14.25" x14ac:dyDescent="0.2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3"/>
      <c r="AB2" s="3"/>
      <c r="AC2" s="3"/>
      <c r="AD2" s="3"/>
      <c r="AE2" s="3"/>
      <c r="AF2" s="3"/>
      <c r="AG2" s="3"/>
      <c r="AH2" s="3"/>
    </row>
    <row r="3" spans="1:34" s="4" customFormat="1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4" customFormat="1" ht="13.5" thickBot="1" x14ac:dyDescent="0.2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M4" s="10"/>
      <c r="N4" s="10"/>
      <c r="R4" s="51" t="s">
        <v>39</v>
      </c>
      <c r="S4" s="51"/>
      <c r="T4" s="51"/>
      <c r="U4" s="51"/>
      <c r="V4" s="51"/>
      <c r="W4" s="51"/>
      <c r="X4" s="51"/>
      <c r="Y4" s="51"/>
      <c r="Z4" s="51"/>
      <c r="AA4" s="3"/>
      <c r="AB4" s="3"/>
      <c r="AC4" s="3"/>
      <c r="AD4" s="3"/>
      <c r="AE4" s="3"/>
      <c r="AF4" s="3"/>
      <c r="AG4" s="3"/>
      <c r="AH4" s="3"/>
    </row>
    <row r="5" spans="1:34" s="4" customFormat="1" ht="15" customHeight="1" thickBot="1" x14ac:dyDescent="0.25">
      <c r="A5" s="11" t="s">
        <v>40</v>
      </c>
      <c r="B5" s="12"/>
      <c r="C5" s="12">
        <v>1997</v>
      </c>
      <c r="D5" s="12">
        <v>1998</v>
      </c>
      <c r="E5" s="12">
        <v>1999</v>
      </c>
      <c r="F5" s="12">
        <v>2000</v>
      </c>
      <c r="G5" s="12">
        <v>2001</v>
      </c>
      <c r="H5" s="12">
        <v>2002</v>
      </c>
      <c r="I5" s="12">
        <v>2003</v>
      </c>
      <c r="J5" s="12">
        <v>2004</v>
      </c>
      <c r="K5" s="12">
        <v>2005</v>
      </c>
      <c r="L5" s="13">
        <v>2006</v>
      </c>
      <c r="M5" s="14">
        <v>2007</v>
      </c>
      <c r="N5" s="15">
        <v>2008</v>
      </c>
      <c r="O5" s="15">
        <v>2009</v>
      </c>
      <c r="P5" s="15">
        <v>2010</v>
      </c>
      <c r="Q5" s="15">
        <v>2011</v>
      </c>
      <c r="R5" s="15">
        <v>2012</v>
      </c>
      <c r="S5" s="16">
        <v>2013</v>
      </c>
      <c r="T5" s="16">
        <v>2014</v>
      </c>
      <c r="U5" s="16">
        <v>2015</v>
      </c>
      <c r="V5" s="16">
        <v>2016</v>
      </c>
      <c r="W5" s="16">
        <v>2017</v>
      </c>
      <c r="X5" s="16">
        <v>2018</v>
      </c>
      <c r="Y5" s="16">
        <v>2019</v>
      </c>
      <c r="Z5" s="16">
        <v>2020</v>
      </c>
      <c r="AA5" s="3"/>
      <c r="AB5" s="3"/>
      <c r="AC5" s="3"/>
      <c r="AD5" s="3"/>
      <c r="AE5" s="3"/>
    </row>
    <row r="6" spans="1:34" s="4" customFormat="1" x14ac:dyDescent="0.2">
      <c r="A6" s="21"/>
      <c r="B6" s="25" t="s">
        <v>24</v>
      </c>
      <c r="C6" s="26">
        <v>874056.5</v>
      </c>
      <c r="D6" s="26">
        <v>631817.30000000005</v>
      </c>
      <c r="E6" s="26">
        <v>463432.4</v>
      </c>
      <c r="F6" s="26">
        <v>471465.6</v>
      </c>
      <c r="G6" s="26">
        <v>565494.9</v>
      </c>
      <c r="H6" s="26">
        <v>643791.6</v>
      </c>
      <c r="I6" s="26">
        <v>789933.6</v>
      </c>
      <c r="J6" s="26">
        <v>985173.6</v>
      </c>
      <c r="K6" s="26">
        <v>1090918.5</v>
      </c>
      <c r="L6" s="26">
        <v>1050361.7</v>
      </c>
      <c r="M6" s="27">
        <v>1340050.3999999999</v>
      </c>
      <c r="N6" s="28">
        <v>1591113.1</v>
      </c>
      <c r="O6" s="28">
        <v>1282980.7</v>
      </c>
      <c r="P6" s="29">
        <v>1541486.6</v>
      </c>
      <c r="Q6" s="30">
        <v>2216815</v>
      </c>
      <c r="R6" s="30">
        <v>2161880</v>
      </c>
      <c r="S6" s="30">
        <v>2428303</v>
      </c>
      <c r="T6" s="30">
        <v>2339529.6</v>
      </c>
      <c r="U6" s="31">
        <v>1966837.2</v>
      </c>
      <c r="V6" s="20">
        <f>IF(2044538.64752=0,"-",2044538.64752)</f>
        <v>2044538.6475200001</v>
      </c>
      <c r="W6" s="20">
        <f>IF(2424972.02699="","-",2424972.02699)</f>
        <v>2424972.0269900002</v>
      </c>
      <c r="X6" s="20">
        <v>2706173.3014199999</v>
      </c>
      <c r="Y6" s="45">
        <f>IF(2779164.46518="","-",2779164.46518)</f>
        <v>2779164.4651799998</v>
      </c>
      <c r="Z6" s="20">
        <f>IF(2467106.07968=0,"-",2467106.07968)</f>
        <v>2467106.07968</v>
      </c>
      <c r="AA6" s="3"/>
      <c r="AB6" s="3"/>
      <c r="AC6" s="3"/>
      <c r="AD6" s="3"/>
      <c r="AE6" s="3"/>
      <c r="AF6" s="3"/>
      <c r="AG6" s="3"/>
      <c r="AH6" s="3"/>
    </row>
    <row r="7" spans="1:34" s="4" customFormat="1" x14ac:dyDescent="0.2">
      <c r="A7" s="22" t="s">
        <v>0</v>
      </c>
      <c r="B7" s="52" t="s">
        <v>25</v>
      </c>
      <c r="C7" s="32">
        <v>75435.3</v>
      </c>
      <c r="D7" s="32">
        <v>34120.6</v>
      </c>
      <c r="E7" s="32">
        <v>29305.8</v>
      </c>
      <c r="F7" s="32">
        <v>22793.599999999999</v>
      </c>
      <c r="G7" s="32">
        <v>18274.599999999999</v>
      </c>
      <c r="H7" s="32">
        <v>15286.5</v>
      </c>
      <c r="I7" s="32">
        <v>28598.1</v>
      </c>
      <c r="J7" s="32">
        <v>20152.8</v>
      </c>
      <c r="K7" s="32">
        <v>17204</v>
      </c>
      <c r="L7" s="32">
        <v>16227.3</v>
      </c>
      <c r="M7" s="32">
        <v>13579.5</v>
      </c>
      <c r="N7" s="33">
        <v>10133.4</v>
      </c>
      <c r="O7" s="33">
        <v>9145.7999999999993</v>
      </c>
      <c r="P7" s="33">
        <v>26968.9</v>
      </c>
      <c r="Q7" s="34">
        <v>38042.9</v>
      </c>
      <c r="R7" s="34">
        <v>37816.9</v>
      </c>
      <c r="S7" s="34">
        <v>37166.5</v>
      </c>
      <c r="T7" s="34">
        <v>59732.5</v>
      </c>
      <c r="U7" s="34">
        <v>37510.9</v>
      </c>
      <c r="V7" s="17">
        <f>IF(40161.06094=0,"-",40161.06094)</f>
        <v>40161.060940000003</v>
      </c>
      <c r="W7" s="17">
        <f>IF(47051.48788="","-",47051.48788)</f>
        <v>47051.487880000001</v>
      </c>
      <c r="X7" s="17">
        <v>45519.828829999999</v>
      </c>
      <c r="Y7" s="17">
        <f>IF(38179.67853="","-",38179.67853)</f>
        <v>38179.678529999997</v>
      </c>
      <c r="Z7" s="17">
        <f>IF(33942.01627=0,"-",33942.01627)</f>
        <v>33942.01627</v>
      </c>
      <c r="AA7" s="3"/>
      <c r="AB7" s="3"/>
      <c r="AC7" s="3"/>
      <c r="AD7" s="3"/>
      <c r="AE7" s="3"/>
      <c r="AF7" s="3"/>
      <c r="AG7" s="3"/>
      <c r="AH7" s="3"/>
    </row>
    <row r="8" spans="1:34" s="4" customFormat="1" x14ac:dyDescent="0.2">
      <c r="A8" s="23" t="s">
        <v>1</v>
      </c>
      <c r="B8" s="53" t="s">
        <v>26</v>
      </c>
      <c r="C8" s="35">
        <v>75262.100000000006</v>
      </c>
      <c r="D8" s="35">
        <v>71633.899999999994</v>
      </c>
      <c r="E8" s="35">
        <v>68080.800000000003</v>
      </c>
      <c r="F8" s="35">
        <v>65857</v>
      </c>
      <c r="G8" s="35">
        <v>78765.399999999994</v>
      </c>
      <c r="H8" s="35">
        <v>106066.3</v>
      </c>
      <c r="I8" s="35">
        <v>91243.4</v>
      </c>
      <c r="J8" s="35">
        <v>119966.39999999999</v>
      </c>
      <c r="K8" s="35">
        <v>131770.4</v>
      </c>
      <c r="L8" s="35">
        <v>136465.20000000001</v>
      </c>
      <c r="M8" s="36">
        <v>162735.6</v>
      </c>
      <c r="N8" s="37">
        <v>210090.2</v>
      </c>
      <c r="O8" s="37">
        <v>263881</v>
      </c>
      <c r="P8" s="37">
        <v>340715.8</v>
      </c>
      <c r="Q8" s="38">
        <v>470995</v>
      </c>
      <c r="R8" s="38">
        <v>360469.6</v>
      </c>
      <c r="S8" s="38">
        <v>507045.5</v>
      </c>
      <c r="T8" s="38">
        <v>549667.30000000005</v>
      </c>
      <c r="U8" s="39">
        <v>501700.5</v>
      </c>
      <c r="V8" s="18">
        <f>IF(529496.08391=0,"-",529496.08391)</f>
        <v>529496.08391000004</v>
      </c>
      <c r="W8" s="18">
        <f>IF(662534.9826="","-",662534.9826)</f>
        <v>662534.98259999999</v>
      </c>
      <c r="X8" s="18">
        <v>686769.74861999997</v>
      </c>
      <c r="Y8" s="46">
        <f>IF(721058.7443="","-",721058.7443)</f>
        <v>721058.74430000002</v>
      </c>
      <c r="Z8" s="18">
        <f>IF(571368.46115=0,"-",571368.46115)</f>
        <v>571368.46114999999</v>
      </c>
      <c r="AA8" s="3"/>
      <c r="AB8" s="3"/>
      <c r="AC8" s="3"/>
      <c r="AD8" s="3"/>
      <c r="AE8" s="3"/>
      <c r="AF8" s="3"/>
      <c r="AG8" s="3"/>
      <c r="AH8" s="3"/>
    </row>
    <row r="9" spans="1:34" s="4" customFormat="1" ht="36" x14ac:dyDescent="0.2">
      <c r="A9" s="22" t="s">
        <v>2</v>
      </c>
      <c r="B9" s="52" t="s">
        <v>27</v>
      </c>
      <c r="C9" s="32">
        <v>8306.5</v>
      </c>
      <c r="D9" s="32">
        <v>3780.5</v>
      </c>
      <c r="E9" s="32">
        <v>2464.1999999999998</v>
      </c>
      <c r="F9" s="32">
        <v>3868.2</v>
      </c>
      <c r="G9" s="32">
        <v>8239.1</v>
      </c>
      <c r="H9" s="32">
        <v>16819.8</v>
      </c>
      <c r="I9" s="32">
        <v>28897.3</v>
      </c>
      <c r="J9" s="32">
        <v>41185.9</v>
      </c>
      <c r="K9" s="32">
        <v>37789.5</v>
      </c>
      <c r="L9" s="32">
        <v>34857.1</v>
      </c>
      <c r="M9" s="32">
        <v>55262.7</v>
      </c>
      <c r="N9" s="33">
        <v>62890.2</v>
      </c>
      <c r="O9" s="33">
        <v>50708.6</v>
      </c>
      <c r="P9" s="33">
        <v>47584.2</v>
      </c>
      <c r="Q9" s="34">
        <v>77486.100000000006</v>
      </c>
      <c r="R9" s="34">
        <v>89708.7</v>
      </c>
      <c r="S9" s="34">
        <v>44040</v>
      </c>
      <c r="T9" s="34">
        <v>77522.5</v>
      </c>
      <c r="U9" s="34">
        <v>72012.399999999994</v>
      </c>
      <c r="V9" s="17">
        <f>IF(54289.69259=0,"-",54289.69259)</f>
        <v>54289.692589999999</v>
      </c>
      <c r="W9" s="17">
        <f>IF(53713.39193=0,"-",53713.39193)</f>
        <v>53713.391929999998</v>
      </c>
      <c r="X9" s="17">
        <v>66852.136620000005</v>
      </c>
      <c r="Y9" s="17">
        <f>IF(69974.89487="","-",69974.89487)</f>
        <v>69974.894870000004</v>
      </c>
      <c r="Z9" s="17">
        <f>IF(103530.96196=0,"-",103530.96196)</f>
        <v>103530.96196</v>
      </c>
      <c r="AA9" s="3"/>
      <c r="AB9" s="3"/>
      <c r="AC9" s="3"/>
      <c r="AD9" s="3"/>
      <c r="AE9" s="3"/>
      <c r="AF9" s="3"/>
      <c r="AG9" s="3"/>
      <c r="AH9" s="3"/>
    </row>
    <row r="10" spans="1:34" s="4" customFormat="1" ht="24" x14ac:dyDescent="0.2">
      <c r="A10" s="23" t="s">
        <v>3</v>
      </c>
      <c r="B10" s="53" t="s">
        <v>28</v>
      </c>
      <c r="C10" s="35">
        <v>478778.3</v>
      </c>
      <c r="D10" s="35">
        <v>350163.8</v>
      </c>
      <c r="E10" s="35">
        <v>197454.2</v>
      </c>
      <c r="F10" s="35">
        <v>198433.4</v>
      </c>
      <c r="G10" s="35">
        <v>251578</v>
      </c>
      <c r="H10" s="35">
        <v>267360.7</v>
      </c>
      <c r="I10" s="35">
        <v>314337.90000000002</v>
      </c>
      <c r="J10" s="35">
        <v>345879.6</v>
      </c>
      <c r="K10" s="35">
        <v>395951.3</v>
      </c>
      <c r="L10" s="35">
        <v>275743.2</v>
      </c>
      <c r="M10" s="35">
        <v>274632.90000000002</v>
      </c>
      <c r="N10" s="37">
        <v>311882.2</v>
      </c>
      <c r="O10" s="37">
        <v>281010.3</v>
      </c>
      <c r="P10" s="37">
        <v>316942.09999999998</v>
      </c>
      <c r="Q10" s="38">
        <v>330579.09999999998</v>
      </c>
      <c r="R10" s="38">
        <v>390885.9</v>
      </c>
      <c r="S10" s="38">
        <v>427293.5</v>
      </c>
      <c r="T10" s="38">
        <v>378428.7</v>
      </c>
      <c r="U10" s="39">
        <v>303264.90000000002</v>
      </c>
      <c r="V10" s="18">
        <f>IF(321530.96805=0,"-",321530.96805)</f>
        <v>321530.96805000002</v>
      </c>
      <c r="W10" s="18">
        <f>IF(367572.58112="","-",367572.58112)</f>
        <v>367572.58111999999</v>
      </c>
      <c r="X10" s="18">
        <v>368175.00361999997</v>
      </c>
      <c r="Y10" s="46">
        <f>IF(381928.0361="","-",381928.0361)</f>
        <v>381928.03610000003</v>
      </c>
      <c r="Z10" s="18">
        <f>IF(379005.7595=0,"-",379005.7595)</f>
        <v>379005.75949999999</v>
      </c>
      <c r="AA10" s="3"/>
      <c r="AB10" s="3"/>
      <c r="AC10" s="3"/>
      <c r="AD10" s="3"/>
      <c r="AE10" s="3"/>
      <c r="AF10" s="3"/>
      <c r="AG10" s="3"/>
      <c r="AH10" s="3"/>
    </row>
    <row r="11" spans="1:34" s="4" customFormat="1" x14ac:dyDescent="0.2">
      <c r="A11" s="22" t="s">
        <v>4</v>
      </c>
      <c r="B11" s="52" t="s">
        <v>21</v>
      </c>
      <c r="C11" s="32">
        <v>3207.5</v>
      </c>
      <c r="D11" s="32">
        <v>2696.7</v>
      </c>
      <c r="E11" s="32">
        <v>1993.2</v>
      </c>
      <c r="F11" s="32">
        <v>2931.9</v>
      </c>
      <c r="G11" s="32">
        <v>6414.7</v>
      </c>
      <c r="H11" s="32">
        <v>11387.8</v>
      </c>
      <c r="I11" s="32">
        <v>20605.8</v>
      </c>
      <c r="J11" s="32">
        <v>30354.6</v>
      </c>
      <c r="K11" s="32">
        <v>20105.2</v>
      </c>
      <c r="L11" s="32">
        <v>27332</v>
      </c>
      <c r="M11" s="32">
        <v>57036.6</v>
      </c>
      <c r="N11" s="33">
        <v>63465.4</v>
      </c>
      <c r="O11" s="33">
        <v>14386.6</v>
      </c>
      <c r="P11" s="33">
        <v>17148.599999999999</v>
      </c>
      <c r="Q11" s="34">
        <v>37070.9</v>
      </c>
      <c r="R11" s="34">
        <v>33081.699999999997</v>
      </c>
      <c r="S11" s="34">
        <v>41709.1</v>
      </c>
      <c r="T11" s="34">
        <v>27926.3</v>
      </c>
      <c r="U11" s="34">
        <v>16897.5</v>
      </c>
      <c r="V11" s="17">
        <f>IF(14253.00944=0,"-",14253.00944)</f>
        <v>14253.00944</v>
      </c>
      <c r="W11" s="17">
        <f>IF(28691.40697=0,"-",28691.40697)</f>
        <v>28691.40697</v>
      </c>
      <c r="X11" s="17">
        <v>32147.535390000001</v>
      </c>
      <c r="Y11" s="17">
        <f>IF(23998.94768="","-",23998.94768)</f>
        <v>23998.947680000001</v>
      </c>
      <c r="Z11" s="17">
        <f>IF(24575.86362=0,"-",24575.86362)</f>
        <v>24575.86362</v>
      </c>
      <c r="AA11" s="3"/>
      <c r="AB11" s="3"/>
      <c r="AC11" s="3"/>
      <c r="AD11" s="3"/>
      <c r="AE11" s="3"/>
      <c r="AF11" s="3"/>
      <c r="AG11" s="3"/>
      <c r="AH11" s="3"/>
    </row>
    <row r="12" spans="1:34" s="4" customFormat="1" x14ac:dyDescent="0.2">
      <c r="A12" s="23" t="s">
        <v>5</v>
      </c>
      <c r="B12" s="53" t="s">
        <v>29</v>
      </c>
      <c r="C12" s="35">
        <v>13399.3</v>
      </c>
      <c r="D12" s="35">
        <v>7614.6</v>
      </c>
      <c r="E12" s="35">
        <v>12479.9</v>
      </c>
      <c r="F12" s="35">
        <v>8214.1</v>
      </c>
      <c r="G12" s="35">
        <v>8146.5</v>
      </c>
      <c r="H12" s="35">
        <v>7173.9</v>
      </c>
      <c r="I12" s="35">
        <v>8959.1</v>
      </c>
      <c r="J12" s="35">
        <v>9291.7999999999993</v>
      </c>
      <c r="K12" s="35">
        <v>15595.8</v>
      </c>
      <c r="L12" s="35">
        <v>20797.3</v>
      </c>
      <c r="M12" s="35">
        <v>27148.3</v>
      </c>
      <c r="N12" s="37">
        <v>32968.199999999997</v>
      </c>
      <c r="O12" s="37">
        <v>57570.9</v>
      </c>
      <c r="P12" s="37">
        <v>74137.899999999994</v>
      </c>
      <c r="Q12" s="38">
        <v>111641.8</v>
      </c>
      <c r="R12" s="38">
        <v>145750.39999999999</v>
      </c>
      <c r="S12" s="38">
        <v>167901.4</v>
      </c>
      <c r="T12" s="38">
        <v>168270.2</v>
      </c>
      <c r="U12" s="39">
        <v>118860.3</v>
      </c>
      <c r="V12" s="18">
        <f>IF(90423.71101=0,"-",90423.71101)</f>
        <v>90423.711009999999</v>
      </c>
      <c r="W12" s="18">
        <f>IF(98692.63178=0,"-",98692.63178)</f>
        <v>98692.631779999996</v>
      </c>
      <c r="X12" s="18">
        <v>101757.16919</v>
      </c>
      <c r="Y12" s="46">
        <f>IF(119776.85499="","-",119776.85499)</f>
        <v>119776.85499000001</v>
      </c>
      <c r="Z12" s="18">
        <f>IF(78686.83793=0,"-",78686.83793)</f>
        <v>78686.837929999994</v>
      </c>
      <c r="AA12" s="3"/>
      <c r="AB12" s="3"/>
      <c r="AC12" s="3"/>
      <c r="AD12" s="3"/>
      <c r="AE12" s="3"/>
      <c r="AF12" s="3"/>
      <c r="AG12" s="3"/>
      <c r="AH12" s="3"/>
    </row>
    <row r="13" spans="1:34" s="4" customFormat="1" ht="15.75" customHeight="1" x14ac:dyDescent="0.2">
      <c r="A13" s="22" t="s">
        <v>6</v>
      </c>
      <c r="B13" s="52" t="s">
        <v>30</v>
      </c>
      <c r="C13" s="32">
        <v>5312.9</v>
      </c>
      <c r="D13" s="32">
        <v>2920.7</v>
      </c>
      <c r="E13" s="32">
        <v>1661.6</v>
      </c>
      <c r="F13" s="32">
        <v>1976.3</v>
      </c>
      <c r="G13" s="32">
        <v>3104</v>
      </c>
      <c r="H13" s="32">
        <v>2550.3000000000002</v>
      </c>
      <c r="I13" s="32">
        <v>5327.7</v>
      </c>
      <c r="J13" s="32">
        <v>8321.5</v>
      </c>
      <c r="K13" s="32">
        <v>11823.5</v>
      </c>
      <c r="L13" s="32">
        <v>15988.3</v>
      </c>
      <c r="M13" s="32">
        <v>33081.800000000003</v>
      </c>
      <c r="N13" s="33">
        <v>38185.300000000003</v>
      </c>
      <c r="O13" s="33">
        <v>26844.400000000001</v>
      </c>
      <c r="P13" s="33">
        <v>26188.2</v>
      </c>
      <c r="Q13" s="34">
        <v>62670.7</v>
      </c>
      <c r="R13" s="34">
        <v>60503.199999999997</v>
      </c>
      <c r="S13" s="34">
        <v>62664.3</v>
      </c>
      <c r="T13" s="34">
        <v>45617.4</v>
      </c>
      <c r="U13" s="34">
        <v>40280.699999999997</v>
      </c>
      <c r="V13" s="17">
        <f>IF(35664.14029=0,"-",35664.14029)</f>
        <v>35664.140290000003</v>
      </c>
      <c r="W13" s="17">
        <f>IF(33414.99418=0,"-",33414.99418)</f>
        <v>33414.994180000002</v>
      </c>
      <c r="X13" s="17">
        <v>41443.282440000003</v>
      </c>
      <c r="Y13" s="17">
        <f>IF(48574.32835="","-",48574.32835)</f>
        <v>48574.328350000003</v>
      </c>
      <c r="Z13" s="17">
        <f>IF(39710.42857=0,"-",39710.42857)</f>
        <v>39710.428569999996</v>
      </c>
      <c r="AA13" s="3"/>
      <c r="AB13" s="3"/>
      <c r="AC13" s="3"/>
      <c r="AD13" s="3"/>
      <c r="AE13" s="3"/>
      <c r="AF13" s="3"/>
      <c r="AG13" s="3"/>
      <c r="AH13" s="3"/>
    </row>
    <row r="14" spans="1:34" s="4" customFormat="1" ht="48" x14ac:dyDescent="0.2">
      <c r="A14" s="23" t="s">
        <v>7</v>
      </c>
      <c r="B14" s="53" t="s">
        <v>43</v>
      </c>
      <c r="C14" s="35">
        <v>12002.8</v>
      </c>
      <c r="D14" s="35">
        <v>10698.8</v>
      </c>
      <c r="E14" s="35">
        <v>12827.7</v>
      </c>
      <c r="F14" s="35">
        <v>13056.7</v>
      </c>
      <c r="G14" s="35">
        <v>11457.3</v>
      </c>
      <c r="H14" s="35">
        <v>23353.599999999999</v>
      </c>
      <c r="I14" s="35">
        <v>44768</v>
      </c>
      <c r="J14" s="35">
        <v>77887.8</v>
      </c>
      <c r="K14" s="35">
        <v>71574.2</v>
      </c>
      <c r="L14" s="35">
        <v>23646.3</v>
      </c>
      <c r="M14" s="35">
        <v>29064.6</v>
      </c>
      <c r="N14" s="37">
        <v>33300.1</v>
      </c>
      <c r="O14" s="37">
        <v>23942.3</v>
      </c>
      <c r="P14" s="37">
        <v>24690.400000000001</v>
      </c>
      <c r="Q14" s="38">
        <v>34668.9</v>
      </c>
      <c r="R14" s="38">
        <v>30954.400000000001</v>
      </c>
      <c r="S14" s="38">
        <v>33418.1</v>
      </c>
      <c r="T14" s="38">
        <v>34680.800000000003</v>
      </c>
      <c r="U14" s="39">
        <v>25026.799999999999</v>
      </c>
      <c r="V14" s="18">
        <f>IF(23930.86425=0,"-",23930.86425)</f>
        <v>23930.864249999999</v>
      </c>
      <c r="W14" s="18">
        <f>IF(20850.45007=0,"-",20850.45007)</f>
        <v>20850.450069999999</v>
      </c>
      <c r="X14" s="18">
        <v>22384.892329999999</v>
      </c>
      <c r="Y14" s="46">
        <f>IF(18903.11728="","-",18903.11728)</f>
        <v>18903.117279999999</v>
      </c>
      <c r="Z14" s="18">
        <f>IF(15467.90263=0,"-",15467.90263)</f>
        <v>15467.90263</v>
      </c>
      <c r="AA14" s="3"/>
      <c r="AB14" s="3"/>
      <c r="AC14" s="3"/>
      <c r="AD14" s="3"/>
      <c r="AE14" s="3"/>
      <c r="AF14" s="3"/>
      <c r="AG14" s="3"/>
      <c r="AH14" s="3"/>
    </row>
    <row r="15" spans="1:34" s="4" customFormat="1" ht="36" x14ac:dyDescent="0.2">
      <c r="A15" s="22" t="s">
        <v>8</v>
      </c>
      <c r="B15" s="52" t="s">
        <v>31</v>
      </c>
      <c r="C15" s="32">
        <v>475.9</v>
      </c>
      <c r="D15" s="32">
        <v>590.5</v>
      </c>
      <c r="E15" s="32">
        <v>741.4</v>
      </c>
      <c r="F15" s="32">
        <v>806.5</v>
      </c>
      <c r="G15" s="32">
        <v>1493.9</v>
      </c>
      <c r="H15" s="32">
        <v>973.4</v>
      </c>
      <c r="I15" s="32">
        <v>1708.9</v>
      </c>
      <c r="J15" s="32">
        <v>3588.1</v>
      </c>
      <c r="K15" s="32">
        <v>2267.1999999999998</v>
      </c>
      <c r="L15" s="32">
        <v>3978.9</v>
      </c>
      <c r="M15" s="32">
        <v>4277.1000000000004</v>
      </c>
      <c r="N15" s="33">
        <v>5392.4</v>
      </c>
      <c r="O15" s="33">
        <v>3893.8</v>
      </c>
      <c r="P15" s="33">
        <v>5713.9</v>
      </c>
      <c r="Q15" s="34">
        <v>10214.4</v>
      </c>
      <c r="R15" s="34">
        <v>12188.7</v>
      </c>
      <c r="S15" s="34">
        <v>9485.2999999999993</v>
      </c>
      <c r="T15" s="34">
        <v>8326</v>
      </c>
      <c r="U15" s="34">
        <v>7986.2</v>
      </c>
      <c r="V15" s="17">
        <f>IF(9667.19103=0,"-",9667.19103)</f>
        <v>9667.19103</v>
      </c>
      <c r="W15" s="17">
        <f>IF(10520.81888=0,"-",10520.81888)</f>
        <v>10520.818880000001</v>
      </c>
      <c r="X15" s="17">
        <v>17921.282620000002</v>
      </c>
      <c r="Y15" s="17">
        <f>IF(21437.99511="","-",21437.99511)</f>
        <v>21437.99511</v>
      </c>
      <c r="Z15" s="17">
        <f>IF(20904.93307=0,"-",20904.93307)</f>
        <v>20904.933069999999</v>
      </c>
      <c r="AA15" s="3"/>
      <c r="AB15" s="3"/>
      <c r="AC15" s="3"/>
      <c r="AD15" s="3"/>
      <c r="AE15" s="3"/>
      <c r="AF15" s="3"/>
      <c r="AG15" s="3"/>
      <c r="AH15" s="3"/>
    </row>
    <row r="16" spans="1:34" s="4" customFormat="1" ht="36" x14ac:dyDescent="0.2">
      <c r="A16" s="23" t="s">
        <v>9</v>
      </c>
      <c r="B16" s="53" t="s">
        <v>32</v>
      </c>
      <c r="C16" s="35">
        <v>3447.3</v>
      </c>
      <c r="D16" s="35">
        <v>2448.3000000000002</v>
      </c>
      <c r="E16" s="35">
        <v>1753.8</v>
      </c>
      <c r="F16" s="35">
        <v>2014</v>
      </c>
      <c r="G16" s="35">
        <v>3554.4</v>
      </c>
      <c r="H16" s="35">
        <v>5302.2</v>
      </c>
      <c r="I16" s="35">
        <v>10610.6</v>
      </c>
      <c r="J16" s="35">
        <v>8042.9</v>
      </c>
      <c r="K16" s="35">
        <v>11835.2</v>
      </c>
      <c r="L16" s="35">
        <v>18385.400000000001</v>
      </c>
      <c r="M16" s="35">
        <v>27320.1</v>
      </c>
      <c r="N16" s="37">
        <v>16706.3</v>
      </c>
      <c r="O16" s="37">
        <v>7803.6</v>
      </c>
      <c r="P16" s="37">
        <v>11801</v>
      </c>
      <c r="Q16" s="38">
        <v>24596.400000000001</v>
      </c>
      <c r="R16" s="38">
        <v>19812.5</v>
      </c>
      <c r="S16" s="38">
        <v>25604.3</v>
      </c>
      <c r="T16" s="38">
        <v>19648</v>
      </c>
      <c r="U16" s="39">
        <v>10569.9</v>
      </c>
      <c r="V16" s="18">
        <f>IF(12197.19342=0,"-",12197.19342)</f>
        <v>12197.19342</v>
      </c>
      <c r="W16" s="18">
        <f>IF(13172.24782=0,"-",13172.24782)</f>
        <v>13172.247820000001</v>
      </c>
      <c r="X16" s="18">
        <v>15343.172350000001</v>
      </c>
      <c r="Y16" s="46">
        <f>IF(15933.80956="","-",15933.80956)</f>
        <v>15933.80956</v>
      </c>
      <c r="Z16" s="18">
        <f>IF(14666.43561=0,"-",14666.43561)</f>
        <v>14666.43561</v>
      </c>
      <c r="AA16" s="3"/>
      <c r="AB16" s="3"/>
      <c r="AC16" s="3"/>
      <c r="AD16" s="3"/>
      <c r="AE16" s="3"/>
      <c r="AF16" s="3"/>
      <c r="AG16" s="3"/>
      <c r="AH16" s="3"/>
    </row>
    <row r="17" spans="1:34" s="4" customFormat="1" x14ac:dyDescent="0.2">
      <c r="A17" s="22" t="s">
        <v>10</v>
      </c>
      <c r="B17" s="52" t="s">
        <v>22</v>
      </c>
      <c r="C17" s="32">
        <v>58247.5</v>
      </c>
      <c r="D17" s="32">
        <v>61702.400000000001</v>
      </c>
      <c r="E17" s="32">
        <v>64447</v>
      </c>
      <c r="F17" s="32">
        <v>83392.5</v>
      </c>
      <c r="G17" s="32">
        <v>104089.5</v>
      </c>
      <c r="H17" s="32">
        <v>107472.4</v>
      </c>
      <c r="I17" s="32">
        <v>129658.8</v>
      </c>
      <c r="J17" s="32">
        <v>170093.1</v>
      </c>
      <c r="K17" s="32">
        <v>193924.6</v>
      </c>
      <c r="L17" s="32">
        <v>227869.1</v>
      </c>
      <c r="M17" s="32">
        <v>276211.40000000002</v>
      </c>
      <c r="N17" s="33">
        <v>313915.3</v>
      </c>
      <c r="O17" s="33">
        <v>257789.7</v>
      </c>
      <c r="P17" s="33">
        <v>267693.3</v>
      </c>
      <c r="Q17" s="34">
        <v>354669.8</v>
      </c>
      <c r="R17" s="34">
        <v>343447.1</v>
      </c>
      <c r="S17" s="34">
        <v>330498.90000000002</v>
      </c>
      <c r="T17" s="34">
        <v>330135.09999999998</v>
      </c>
      <c r="U17" s="34">
        <v>273714.09999999998</v>
      </c>
      <c r="V17" s="17">
        <f>IF(307254.61652=0,"-",307254.61652)</f>
        <v>307254.61651999998</v>
      </c>
      <c r="W17" s="17">
        <f>IF(346693.05163="","-",346693.05163)</f>
        <v>346693.05163</v>
      </c>
      <c r="X17" s="17">
        <v>368753.94667999999</v>
      </c>
      <c r="Y17" s="17">
        <f>IF(325363.28518="","-",325363.28518)</f>
        <v>325363.28518000001</v>
      </c>
      <c r="Z17" s="17">
        <f>IF(289786.19972=0,"-",289786.19972)</f>
        <v>289786.19971999998</v>
      </c>
      <c r="AA17" s="3"/>
      <c r="AB17" s="3"/>
      <c r="AC17" s="3"/>
      <c r="AD17" s="3"/>
      <c r="AE17" s="3"/>
      <c r="AF17" s="3"/>
      <c r="AG17" s="3"/>
      <c r="AH17" s="3"/>
    </row>
    <row r="18" spans="1:34" s="4" customFormat="1" ht="38.25" customHeight="1" x14ac:dyDescent="0.2">
      <c r="A18" s="23" t="s">
        <v>11</v>
      </c>
      <c r="B18" s="53" t="s">
        <v>44</v>
      </c>
      <c r="C18" s="35">
        <v>5687</v>
      </c>
      <c r="D18" s="35">
        <v>2591.8000000000002</v>
      </c>
      <c r="E18" s="35">
        <v>3331.2</v>
      </c>
      <c r="F18" s="35">
        <v>3901.9</v>
      </c>
      <c r="G18" s="35">
        <v>5250</v>
      </c>
      <c r="H18" s="35">
        <v>9555</v>
      </c>
      <c r="I18" s="35">
        <v>15137.7</v>
      </c>
      <c r="J18" s="35">
        <v>21954.3</v>
      </c>
      <c r="K18" s="35">
        <v>26588.7</v>
      </c>
      <c r="L18" s="35">
        <v>30960</v>
      </c>
      <c r="M18" s="35">
        <v>40252.400000000001</v>
      </c>
      <c r="N18" s="37">
        <v>48003</v>
      </c>
      <c r="O18" s="37">
        <v>26376.2</v>
      </c>
      <c r="P18" s="37">
        <v>30641.5</v>
      </c>
      <c r="Q18" s="38">
        <v>49943</v>
      </c>
      <c r="R18" s="38">
        <v>40034.800000000003</v>
      </c>
      <c r="S18" s="38">
        <v>36078.1</v>
      </c>
      <c r="T18" s="38">
        <v>34044.5</v>
      </c>
      <c r="U18" s="39">
        <v>24013.8</v>
      </c>
      <c r="V18" s="18">
        <f>IF(29345.89238=0,"-",29345.89238)</f>
        <v>29345.892380000001</v>
      </c>
      <c r="W18" s="18">
        <f>IF(33996.51182=0,"-",33996.51182)</f>
        <v>33996.51182</v>
      </c>
      <c r="X18" s="18">
        <v>36448.179219999998</v>
      </c>
      <c r="Y18" s="46">
        <f>IF(34963.81661="","-",34963.81661)</f>
        <v>34963.816610000002</v>
      </c>
      <c r="Z18" s="18">
        <f>IF(33723.18278=0,"-",33723.18278)</f>
        <v>33723.182780000003</v>
      </c>
      <c r="AA18" s="3"/>
      <c r="AB18" s="3"/>
      <c r="AC18" s="3"/>
      <c r="AD18" s="3"/>
      <c r="AE18" s="3"/>
      <c r="AF18" s="3"/>
      <c r="AG18" s="3"/>
      <c r="AH18" s="3"/>
    </row>
    <row r="19" spans="1:34" s="4" customFormat="1" ht="36" x14ac:dyDescent="0.2">
      <c r="A19" s="22" t="s">
        <v>12</v>
      </c>
      <c r="B19" s="52" t="s">
        <v>33</v>
      </c>
      <c r="C19" s="32">
        <v>12080.8</v>
      </c>
      <c r="D19" s="32">
        <v>9627.7000000000007</v>
      </c>
      <c r="E19" s="32">
        <v>9951.4</v>
      </c>
      <c r="F19" s="32">
        <v>14649.1</v>
      </c>
      <c r="G19" s="32">
        <v>13698.9</v>
      </c>
      <c r="H19" s="32">
        <v>14080.1</v>
      </c>
      <c r="I19" s="32">
        <v>15841.2</v>
      </c>
      <c r="J19" s="32">
        <v>17154.900000000001</v>
      </c>
      <c r="K19" s="32">
        <v>18723.5</v>
      </c>
      <c r="L19" s="32">
        <v>32583.4</v>
      </c>
      <c r="M19" s="32">
        <v>51272.9</v>
      </c>
      <c r="N19" s="33">
        <v>52502.9</v>
      </c>
      <c r="O19" s="33">
        <v>25831.1</v>
      </c>
      <c r="P19" s="33">
        <v>35326</v>
      </c>
      <c r="Q19" s="34">
        <v>46170.5</v>
      </c>
      <c r="R19" s="34">
        <v>37776.6</v>
      </c>
      <c r="S19" s="34">
        <v>58126.8</v>
      </c>
      <c r="T19" s="34">
        <v>58670.5</v>
      </c>
      <c r="U19" s="34">
        <v>41778.800000000003</v>
      </c>
      <c r="V19" s="17">
        <f>IF(44324.68237=0,"-",44324.68237)</f>
        <v>44324.682370000002</v>
      </c>
      <c r="W19" s="17">
        <f>IF(42079.6552099999=0,"-",42079.6552099999)</f>
        <v>42079.655209999903</v>
      </c>
      <c r="X19" s="17">
        <v>56284.83685</v>
      </c>
      <c r="Y19" s="17">
        <f>IF(55593.68497="","-",55593.68497)</f>
        <v>55593.684970000002</v>
      </c>
      <c r="Z19" s="17">
        <f>IF(59501.01862=0,"-",59501.01862)</f>
        <v>59501.018620000003</v>
      </c>
      <c r="AA19" s="3"/>
      <c r="AB19" s="3"/>
      <c r="AC19" s="3"/>
      <c r="AD19" s="3"/>
      <c r="AE19" s="3"/>
      <c r="AF19" s="3"/>
      <c r="AG19" s="3"/>
      <c r="AH19" s="3"/>
    </row>
    <row r="20" spans="1:34" s="4" customFormat="1" ht="37.5" customHeight="1" x14ac:dyDescent="0.2">
      <c r="A20" s="23" t="s">
        <v>13</v>
      </c>
      <c r="B20" s="53" t="s">
        <v>34</v>
      </c>
      <c r="C20" s="35">
        <v>768.7</v>
      </c>
      <c r="D20" s="35">
        <v>93.6</v>
      </c>
      <c r="E20" s="35">
        <v>22.1</v>
      </c>
      <c r="F20" s="35">
        <v>162.69999999999999</v>
      </c>
      <c r="G20" s="35">
        <v>118.8</v>
      </c>
      <c r="H20" s="35">
        <v>152.69999999999999</v>
      </c>
      <c r="I20" s="35">
        <v>203.2</v>
      </c>
      <c r="J20" s="35">
        <v>162.1</v>
      </c>
      <c r="K20" s="35">
        <v>149.30000000000001</v>
      </c>
      <c r="L20" s="35">
        <v>150.5</v>
      </c>
      <c r="M20" s="35">
        <v>45.4</v>
      </c>
      <c r="N20" s="37">
        <v>223.2</v>
      </c>
      <c r="O20" s="37">
        <v>386.5</v>
      </c>
      <c r="P20" s="37">
        <v>291.2</v>
      </c>
      <c r="Q20" s="38">
        <v>4382.6000000000004</v>
      </c>
      <c r="R20" s="38">
        <v>2269.3000000000002</v>
      </c>
      <c r="S20" s="38">
        <v>1099.3</v>
      </c>
      <c r="T20" s="38">
        <v>1420.8</v>
      </c>
      <c r="U20" s="39">
        <v>824.2</v>
      </c>
      <c r="V20" s="18">
        <f>IF(758.21005=0,"-",758.21005)</f>
        <v>758.21005000000002</v>
      </c>
      <c r="W20" s="18">
        <f>IF(1214.04016=0,"-",1214.04016)</f>
        <v>1214.04016</v>
      </c>
      <c r="X20" s="18">
        <v>1593.3440800000001</v>
      </c>
      <c r="Y20" s="46">
        <f>IF(1541.43343="","-",1541.43343)</f>
        <v>1541.43343</v>
      </c>
      <c r="Z20" s="18">
        <f>IF(1017.04558=0,"-",1017.04558)</f>
        <v>1017.04558</v>
      </c>
      <c r="AA20" s="3"/>
      <c r="AB20" s="3"/>
      <c r="AC20" s="3"/>
      <c r="AD20" s="3"/>
      <c r="AE20" s="3"/>
      <c r="AF20" s="3"/>
      <c r="AG20" s="3"/>
      <c r="AH20" s="3"/>
    </row>
    <row r="21" spans="1:34" s="4" customFormat="1" x14ac:dyDescent="0.2">
      <c r="A21" s="22" t="s">
        <v>14</v>
      </c>
      <c r="B21" s="52" t="s">
        <v>35</v>
      </c>
      <c r="C21" s="32">
        <v>8568.2999999999993</v>
      </c>
      <c r="D21" s="32">
        <v>9191.7000000000007</v>
      </c>
      <c r="E21" s="32">
        <v>16413.2</v>
      </c>
      <c r="F21" s="32">
        <v>11665</v>
      </c>
      <c r="G21" s="32">
        <v>3049.6</v>
      </c>
      <c r="H21" s="32">
        <v>7007.3</v>
      </c>
      <c r="I21" s="32">
        <v>19383.400000000001</v>
      </c>
      <c r="J21" s="32">
        <v>29877.599999999999</v>
      </c>
      <c r="K21" s="32">
        <v>48747.199999999997</v>
      </c>
      <c r="L21" s="32">
        <v>75847</v>
      </c>
      <c r="M21" s="32">
        <v>110496.6</v>
      </c>
      <c r="N21" s="33">
        <v>119105.5</v>
      </c>
      <c r="O21" s="33">
        <v>29413.5</v>
      </c>
      <c r="P21" s="33">
        <v>58262</v>
      </c>
      <c r="Q21" s="34">
        <v>112935.2</v>
      </c>
      <c r="R21" s="34">
        <v>73317.399999999994</v>
      </c>
      <c r="S21" s="34">
        <v>123293.1</v>
      </c>
      <c r="T21" s="34">
        <v>55139.5</v>
      </c>
      <c r="U21" s="34">
        <v>43244.2</v>
      </c>
      <c r="V21" s="17">
        <f>IF(43491.11195=0,"-",43491.11195)</f>
        <v>43491.111949999999</v>
      </c>
      <c r="W21" s="17">
        <f>IF(48312.71463=0,"-",48312.71463)</f>
        <v>48312.714630000002</v>
      </c>
      <c r="X21" s="17">
        <v>47064.679559999997</v>
      </c>
      <c r="Y21" s="17">
        <f>IF(44708.4603="","-",44708.4603)</f>
        <v>44708.460299999999</v>
      </c>
      <c r="Z21" s="17">
        <f>IF(56704.97553=0,"-",56704.97553)</f>
        <v>56704.975530000003</v>
      </c>
      <c r="AA21" s="3"/>
      <c r="AB21" s="3"/>
      <c r="AC21" s="3"/>
      <c r="AD21" s="3"/>
      <c r="AE21" s="3"/>
      <c r="AF21" s="3"/>
      <c r="AG21" s="3"/>
      <c r="AH21" s="3"/>
    </row>
    <row r="22" spans="1:34" s="4" customFormat="1" ht="36.75" customHeight="1" x14ac:dyDescent="0.2">
      <c r="A22" s="23" t="s">
        <v>15</v>
      </c>
      <c r="B22" s="53" t="s">
        <v>45</v>
      </c>
      <c r="C22" s="35">
        <v>45736.9</v>
      </c>
      <c r="D22" s="35">
        <v>40770.9</v>
      </c>
      <c r="E22" s="35">
        <v>27163.5</v>
      </c>
      <c r="F22" s="35">
        <v>23896.5</v>
      </c>
      <c r="G22" s="35">
        <v>30491.8</v>
      </c>
      <c r="H22" s="35">
        <v>24834.400000000001</v>
      </c>
      <c r="I22" s="35">
        <v>30305.7</v>
      </c>
      <c r="J22" s="35">
        <v>39293.800000000003</v>
      </c>
      <c r="K22" s="35">
        <v>46102.5</v>
      </c>
      <c r="L22" s="35">
        <v>53050.6</v>
      </c>
      <c r="M22" s="35">
        <v>90699.3</v>
      </c>
      <c r="N22" s="37">
        <v>167505.60000000001</v>
      </c>
      <c r="O22" s="37">
        <v>139250.6</v>
      </c>
      <c r="P22" s="37">
        <v>171583.1</v>
      </c>
      <c r="Q22" s="38">
        <v>283315.09999999998</v>
      </c>
      <c r="R22" s="38">
        <v>278610.7</v>
      </c>
      <c r="S22" s="38">
        <v>315944.3</v>
      </c>
      <c r="T22" s="38">
        <v>309407</v>
      </c>
      <c r="U22" s="39">
        <v>295511.40000000002</v>
      </c>
      <c r="V22" s="18">
        <f>IF(297568.98005=0,"-",297568.98005)</f>
        <v>297568.98005000001</v>
      </c>
      <c r="W22" s="18">
        <f>IF(389651.23292="","-",389651.23292)</f>
        <v>389651.23291999998</v>
      </c>
      <c r="X22" s="18">
        <v>564499.59381999995</v>
      </c>
      <c r="Y22" s="46">
        <f>IF(622021.06811="","-",622021.06811)</f>
        <v>622021.06810999999</v>
      </c>
      <c r="Z22" s="18">
        <f>IF(520462.15693=0,"-",520462.15693)</f>
        <v>520462.15693</v>
      </c>
      <c r="AA22" s="3"/>
      <c r="AB22" s="3"/>
      <c r="AC22" s="3"/>
      <c r="AD22" s="3"/>
      <c r="AE22" s="3"/>
      <c r="AF22" s="3"/>
      <c r="AG22" s="3"/>
      <c r="AH22" s="3"/>
    </row>
    <row r="23" spans="1:34" s="4" customFormat="1" ht="24" x14ac:dyDescent="0.2">
      <c r="A23" s="22" t="s">
        <v>16</v>
      </c>
      <c r="B23" s="52" t="s">
        <v>36</v>
      </c>
      <c r="C23" s="32">
        <v>51419.7</v>
      </c>
      <c r="D23" s="32">
        <v>10464.1</v>
      </c>
      <c r="E23" s="32">
        <v>6899.7</v>
      </c>
      <c r="F23" s="32">
        <v>5354.5</v>
      </c>
      <c r="G23" s="32">
        <v>7536.5</v>
      </c>
      <c r="H23" s="32">
        <v>13377.3</v>
      </c>
      <c r="I23" s="32">
        <v>11171.8</v>
      </c>
      <c r="J23" s="32">
        <v>22816</v>
      </c>
      <c r="K23" s="32">
        <v>15297.9</v>
      </c>
      <c r="L23" s="32">
        <v>16289.7</v>
      </c>
      <c r="M23" s="32">
        <v>18722.3</v>
      </c>
      <c r="N23" s="33">
        <v>16064.4</v>
      </c>
      <c r="O23" s="33">
        <v>14999.2</v>
      </c>
      <c r="P23" s="33">
        <v>21180.9</v>
      </c>
      <c r="Q23" s="34">
        <v>46559</v>
      </c>
      <c r="R23" s="34">
        <v>63863.9</v>
      </c>
      <c r="S23" s="34">
        <v>46815.9</v>
      </c>
      <c r="T23" s="34">
        <v>27769.200000000001</v>
      </c>
      <c r="U23" s="34">
        <v>18040.2</v>
      </c>
      <c r="V23" s="17">
        <f>IF(27413.29189=0,"-",27413.29189)</f>
        <v>27413.29189</v>
      </c>
      <c r="W23" s="17">
        <f>IF(41392.65272=0,"-",41392.65272)</f>
        <v>41392.652719999998</v>
      </c>
      <c r="X23" s="17">
        <v>22153.019410000001</v>
      </c>
      <c r="Y23" s="17">
        <f>IF(27736.65598="","-",27736.65598)</f>
        <v>27736.65598</v>
      </c>
      <c r="Z23" s="17">
        <f>IF(31806.30993=0,"-",31806.30993)</f>
        <v>31806.309929999999</v>
      </c>
      <c r="AA23" s="3"/>
      <c r="AB23" s="3"/>
      <c r="AC23" s="3"/>
      <c r="AD23" s="3"/>
      <c r="AE23" s="3"/>
      <c r="AF23" s="3"/>
      <c r="AG23" s="3"/>
      <c r="AH23" s="3"/>
    </row>
    <row r="24" spans="1:34" s="4" customFormat="1" ht="48" x14ac:dyDescent="0.2">
      <c r="A24" s="23" t="s">
        <v>17</v>
      </c>
      <c r="B24" s="53" t="s">
        <v>46</v>
      </c>
      <c r="C24" s="35">
        <v>3399.4</v>
      </c>
      <c r="D24" s="35">
        <v>3023.5</v>
      </c>
      <c r="E24" s="35">
        <v>2125.1999999999998</v>
      </c>
      <c r="F24" s="35">
        <v>3243.3</v>
      </c>
      <c r="G24" s="35">
        <v>6192.2</v>
      </c>
      <c r="H24" s="35">
        <v>6721.3</v>
      </c>
      <c r="I24" s="35">
        <v>7205.4</v>
      </c>
      <c r="J24" s="35">
        <v>8214.2000000000007</v>
      </c>
      <c r="K24" s="35">
        <v>8067.2</v>
      </c>
      <c r="L24" s="35">
        <v>12498.1</v>
      </c>
      <c r="M24" s="35">
        <v>23427.7</v>
      </c>
      <c r="N24" s="37">
        <v>28882.2</v>
      </c>
      <c r="O24" s="37">
        <v>10952.6</v>
      </c>
      <c r="P24" s="37">
        <v>12867.2</v>
      </c>
      <c r="Q24" s="38">
        <v>23040.7</v>
      </c>
      <c r="R24" s="38">
        <v>33158.400000000001</v>
      </c>
      <c r="S24" s="38">
        <v>41190.1</v>
      </c>
      <c r="T24" s="38">
        <v>36009.199999999997</v>
      </c>
      <c r="U24" s="39">
        <v>28278.799999999999</v>
      </c>
      <c r="V24" s="18">
        <f>IF(28877.04042=0,"-",28877.04042)</f>
        <v>28877.040420000001</v>
      </c>
      <c r="W24" s="18">
        <f>IF(30833.66682=0,"-",30833.66682)</f>
        <v>30833.666819999999</v>
      </c>
      <c r="X24" s="18">
        <v>31047.938320000001</v>
      </c>
      <c r="Y24" s="46">
        <f>IF(37076.40627="","-",37076.40627)</f>
        <v>37076.406269999999</v>
      </c>
      <c r="Z24" s="18">
        <f>IF(30055.18166=0,"-",30055.18166)</f>
        <v>30055.181659999998</v>
      </c>
      <c r="AA24" s="3"/>
      <c r="AB24" s="3"/>
      <c r="AC24" s="3"/>
      <c r="AD24" s="3"/>
      <c r="AE24" s="3"/>
      <c r="AF24" s="3"/>
      <c r="AG24" s="3"/>
      <c r="AH24" s="3"/>
    </row>
    <row r="25" spans="1:34" s="4" customFormat="1" x14ac:dyDescent="0.2">
      <c r="A25" s="22" t="s">
        <v>18</v>
      </c>
      <c r="B25" s="52" t="s">
        <v>23</v>
      </c>
      <c r="C25" s="32">
        <v>12520.3</v>
      </c>
      <c r="D25" s="32">
        <v>7678</v>
      </c>
      <c r="E25" s="32">
        <v>4316.5</v>
      </c>
      <c r="F25" s="32">
        <v>5248.4</v>
      </c>
      <c r="G25" s="32">
        <v>4021.2</v>
      </c>
      <c r="H25" s="32">
        <v>4305.2</v>
      </c>
      <c r="I25" s="32">
        <v>5937.4</v>
      </c>
      <c r="J25" s="32">
        <v>10934.4</v>
      </c>
      <c r="K25" s="32">
        <v>17359</v>
      </c>
      <c r="L25" s="32">
        <v>27603.3</v>
      </c>
      <c r="M25" s="32">
        <v>44783.199999999997</v>
      </c>
      <c r="N25" s="33">
        <v>59838.8</v>
      </c>
      <c r="O25" s="33">
        <v>38785</v>
      </c>
      <c r="P25" s="33">
        <v>51733.599999999999</v>
      </c>
      <c r="Q25" s="34">
        <v>97830.2</v>
      </c>
      <c r="R25" s="34">
        <v>108208.2</v>
      </c>
      <c r="S25" s="34">
        <v>118924.7</v>
      </c>
      <c r="T25" s="34">
        <v>117113.9</v>
      </c>
      <c r="U25" s="34">
        <v>107288.2</v>
      </c>
      <c r="V25" s="17">
        <v>133878.84</v>
      </c>
      <c r="W25" s="17">
        <v>154580.01</v>
      </c>
      <c r="X25" s="17">
        <v>179886.65420000002</v>
      </c>
      <c r="Y25" s="17">
        <v>170392.79441</v>
      </c>
      <c r="Z25" s="17">
        <f>IF(162110.77306=0,"-",162110.77306)</f>
        <v>162110.77306000001</v>
      </c>
      <c r="AA25" s="3"/>
      <c r="AB25" s="3"/>
      <c r="AC25" s="3"/>
      <c r="AD25" s="3"/>
      <c r="AE25" s="3"/>
      <c r="AF25" s="3"/>
      <c r="AG25" s="3"/>
      <c r="AH25" s="3"/>
    </row>
    <row r="26" spans="1:34" s="4" customFormat="1" ht="13.5" thickBot="1" x14ac:dyDescent="0.25">
      <c r="A26" s="24" t="s">
        <v>19</v>
      </c>
      <c r="B26" s="54" t="s">
        <v>37</v>
      </c>
      <c r="C26" s="40" t="s">
        <v>20</v>
      </c>
      <c r="D26" s="40">
        <v>5.2</v>
      </c>
      <c r="E26" s="40" t="s">
        <v>20</v>
      </c>
      <c r="F26" s="40" t="s">
        <v>20</v>
      </c>
      <c r="G26" s="40">
        <v>18.5</v>
      </c>
      <c r="H26" s="40">
        <v>11.4</v>
      </c>
      <c r="I26" s="40">
        <v>32.200000000000003</v>
      </c>
      <c r="J26" s="40">
        <v>1.8</v>
      </c>
      <c r="K26" s="40">
        <v>42.3</v>
      </c>
      <c r="L26" s="40">
        <v>89</v>
      </c>
      <c r="M26" s="40" t="s">
        <v>20</v>
      </c>
      <c r="N26" s="41">
        <v>58.5</v>
      </c>
      <c r="O26" s="41">
        <v>9</v>
      </c>
      <c r="P26" s="41">
        <v>16.8</v>
      </c>
      <c r="Q26" s="42">
        <v>2.7</v>
      </c>
      <c r="R26" s="42">
        <v>21.6</v>
      </c>
      <c r="S26" s="42">
        <v>3.8</v>
      </c>
      <c r="T26" s="42">
        <v>0.2</v>
      </c>
      <c r="U26" s="43">
        <v>33.4</v>
      </c>
      <c r="V26" s="19">
        <f>IF(12.06542=0,"-",12.06542)</f>
        <v>12.06542</v>
      </c>
      <c r="W26" s="19">
        <f>IF(3.495=0,"-",3.495)</f>
        <v>3.4950000000000001</v>
      </c>
      <c r="X26" s="19">
        <v>127.05727</v>
      </c>
      <c r="Y26" s="47">
        <f>IF(0.45315="","-",0.45315)</f>
        <v>0.45315</v>
      </c>
      <c r="Z26" s="19">
        <f>IF(79.63556=0,"-",79.63556)</f>
        <v>79.635559999999998</v>
      </c>
      <c r="AA26" s="3"/>
      <c r="AB26" s="3"/>
      <c r="AC26" s="3"/>
      <c r="AD26" s="3"/>
      <c r="AE26" s="3"/>
      <c r="AF26" s="3"/>
      <c r="AG26" s="3"/>
      <c r="AH26" s="3"/>
    </row>
    <row r="27" spans="1:34" s="4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4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3" customFormat="1" ht="14.25" x14ac:dyDescent="0.2">
      <c r="A29" s="2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34" s="4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  <c r="T30" s="3"/>
      <c r="U30" s="48"/>
      <c r="V30" s="3"/>
      <c r="W30" s="3"/>
      <c r="X30" s="3"/>
      <c r="Y30" s="49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3" customFormat="1" ht="12" x14ac:dyDescent="0.2">
      <c r="A31" s="7" t="s">
        <v>38</v>
      </c>
      <c r="F31" s="9"/>
      <c r="G31" s="9"/>
      <c r="H31" s="9"/>
      <c r="I31" s="9"/>
      <c r="J31" s="9"/>
      <c r="K31" s="9"/>
      <c r="L31" s="9"/>
    </row>
    <row r="32" spans="1:34" s="4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" customForma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s="4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s="4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s="4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s="4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s="4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s="4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s="4" customForma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4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s="4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s="4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s="4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s="4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4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s="4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s="4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s="4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s="4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s="4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4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s="4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s="4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s="4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s="4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s="4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s="4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s="4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s="4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4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s="4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s="4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s="4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s="4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s="4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s="4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4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s="4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s="4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s="4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s="4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s="4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s="4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s="4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s="4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s="4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s="4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4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s="4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s="4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s="4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s="4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s="4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s="4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4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s="4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s="4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s="4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s="4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s="4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s="4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s="4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s="4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s="4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s="4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s="4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s="4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4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s="4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s="4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s="4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s="4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s="4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s="4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s="4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s="4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4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s="4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4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s="4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s="4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s="4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s="4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s="4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s="4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s="4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s="4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s="4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s="4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s="4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s="4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s="4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s="4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s="4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s="4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s="4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s="4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s="4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s="4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s="4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s="4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s="4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s="4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s="4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s="4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s="4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s="4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s="4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s="4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s="4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s="4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s="4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s="4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s="4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s="4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s="4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s="4" customForma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s="4" customForma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s="4" customForma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s="4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s="4" customForma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s="4" customForma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s="4" customForma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s="4" customForma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s="4" customForma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s="4" customForma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s="4" customForma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s="4" customForma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s="4" customForma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s="4" customForma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s="4" customForma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s="4" customForma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s="4" customForma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s="4" customForma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s="4" customForma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s="4" customForma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s="4" customForma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s="4" customForma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s="4" customForma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s="4" customForma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s="4" customForma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s="4" customForma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s="4" customForma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s="4" customForma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s="4" customForma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s="4" customForma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s="4" customForma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s="4" customForma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s="4" customForma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s="4" customForma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s="4" customForma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s="4" customForma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s="4" customForma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s="4" customForma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s="4" customForma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s="4" customForma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s="4" customForma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s="4" customForma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s="4" customForma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s="4" customForma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s="4" customForma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s="4" customForma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s="4" customForma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s="4" customForma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s="4" customForma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s="4" customForma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s="4" customForma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s="4" customForma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s="4" customForma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s="4" customForma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s="4" customForma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s="4" customForma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s="4" customForma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s="4" customForma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s="4" customForma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s="4" customForma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s="4" customForma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s="4" customForma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s="4" customForma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s="4" customForma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s="4" customForma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s="4" customForma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s="4" customForma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s="4" customForma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s="4" customForma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s="4" customForma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s="4" customForma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s="4" customForma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s="4" customForma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s="4" customForma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s="4" customForma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s="4" customForma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s="4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s="4" customForma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s="4" customForma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s="4" customForma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s="4" customForma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s="4" customForma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s="4" customForma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s="4" customForma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s="4" customForma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s="4" customForma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s="4" customForma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s="4" customForma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s="4" customForma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s="4" customForma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s="4" customForma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s="4" customForma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s="4" customForma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s="4" customForma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s="4" customForma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s="4" customForma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s="4" customForma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s="4" customForma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s="4" customForma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s="4" customForma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s="4" customForma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s="4" customForma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s="4" customForma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s="4" customForma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s="4" customForma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s="4" customForma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s="4" customForma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s="4" customForma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s="4" customForma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s="4" customForma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s="4" customForma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s="4" customForma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s="4" customForma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s="4" customForma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s="4" customForma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s="4" customForma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s="4" customForma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s="4" customForma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s="4" customForma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s="4" customForma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s="4" customForma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s="4" customForma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s="4" customForma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s="4" customForma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s="4" customForma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s="4" customForma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s="4" customForma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s="4" customForma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s="4" customForma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s="4" customForma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s="4" customForma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s="4" customForma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s="4" customForma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s="4" customForma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s="4" customForma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s="4" customForma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s="4" customForma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s="4" customForma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s="4" customForma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s="4" customForma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s="4" customForma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s="4" customForma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s="4" customForma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s="4" customForma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s="4" customForma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s="4" customForma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s="4" customForma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s="4" customForma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s="4" customForma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s="4" customForma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s="4" customForma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s="4" customForma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s="4" customForma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s="4" customForma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s="4" customForma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s="4" customForma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s="4" customForma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s="4" customForma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s="4" customForma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s="4" customForma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s="4" customForma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s="4" customForma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s="4" customForma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s="4" customForma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s="4" customForma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s="4" customForma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s="4" customForma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s="4" customForma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s="4" customForma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s="4" customForma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s="4" customForma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s="4" customForma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s="4" customForma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s="4" customForma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s="4" customForma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s="4" customForma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s="4" customForma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s="4" customForma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s="4" customForma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s="4" customForma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s="4" customForma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s="4" customForma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s="4" customForma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s="4" customForma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s="4" customForma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s="4" customForma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s="4" customForma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s="4" customForma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s="4" customForma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s="4" customForma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s="4" customForma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s="4" customForma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s="4" customForma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s="4" customForma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s="4" customForma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s="4" customForma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s="4" customForma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s="4" customForma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s="4" customForma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s="4" customForma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s="4" customForma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s="4" customForma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s="4" customForma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s="4" customForma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s="4" customForma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s="4" customForma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s="4" customForma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s="4" customForma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s="4" customForma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s="4" customForma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s="4" customForma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s="4" customForma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s="4" customForma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s="4" customForma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s="4" customForma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s="4" customForma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s="4" customForma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s="4" customForma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s="4" customForma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s="4" customForma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s="4" customForma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s="4" customForma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s="4" customForma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s="4" customForma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s="4" customForma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s="4" customForma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s="4" customForma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s="4" customForma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s="4" customForma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s="4" customForma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s="4" customForma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s="4" customForma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s="4" customForma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s="4" customForma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s="4" customForma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s="4" customForma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s="4" customForma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s="4" customForma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s="4" customForma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s="4" customForma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s="4" customForma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s="4" customForma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s="4" customForma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s="4" customForma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s="4" customForma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s="4" customForma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s="4" customForma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s="4" customForma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s="4" customForma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s="4" customForma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s="4" customForma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s="4" customForma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s="4" customForma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s="4" customForma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s="4" customForma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s="4" customForma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s="4" customForma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s="4" customForma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s="4" customForma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s="4" customForma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s="4" customForma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s="4" customForma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s="4" customForma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s="4" customForma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s="4" customForma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s="4" customForma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s="4" customForma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s="4" customForma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s="4" customForma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s="4" customForma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s="4" customForma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s="4" customForma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s="4" customForma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s="4" customForma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s="4" customForma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s="4" customForma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s="4" customForma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s="4" customForma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s="4" customForma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s="4" customForma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s="4" customForma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s="4" customForma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s="4" customForma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s="4" customForma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s="4" customForma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s="4" customForma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s="4" customForma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s="4" customForma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s="4" customForma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s="4" customForma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s="4" customForma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s="4" customForma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s="4" customForma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s="4" customForma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s="4" customForma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s="4" customForma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s="4" customForma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s="4" customForma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s="4" customForma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s="4" customForma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s="4" customForma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s="4" customForma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s="4" customForma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s="4" customForma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s="4" customForma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s="4" customForma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s="4" customForma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s="4" customForma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s="4" customForma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s="4" customForma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s="4" customForma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s="4" customForma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s="4" customForma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s="4" customForma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s="4" customForma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s="4" customForma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s="4" customForma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s="4" customForma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s="4" customForma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s="4" customForma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s="4" customForma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s="4" customForma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s="4" customForma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s="4" customForma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s="4" customForma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s="4" customForma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s="4" customForma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s="4" customForma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s="4" customForma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s="4" customForma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  <row r="489" spans="1:34" s="4" customForma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</row>
    <row r="490" spans="1:34" s="4" customForma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</row>
    <row r="491" spans="1:34" s="4" customForma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</row>
    <row r="492" spans="1:34" s="4" customForma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</row>
    <row r="493" spans="1:34" s="4" customForma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</row>
    <row r="494" spans="1:34" s="4" customForma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</row>
    <row r="495" spans="1:34" s="4" customForma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</row>
    <row r="496" spans="1:34" s="4" customForma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</row>
    <row r="497" spans="1:34" s="4" customForma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</row>
    <row r="498" spans="1:34" s="4" customForma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</row>
    <row r="499" spans="1:34" s="4" customForma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</row>
    <row r="500" spans="1:34" s="4" customForma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</row>
    <row r="501" spans="1:34" s="4" customForma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</row>
    <row r="502" spans="1:34" s="4" customForma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</row>
    <row r="503" spans="1:34" s="4" customForma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</row>
    <row r="504" spans="1:34" s="4" customForma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</row>
    <row r="505" spans="1:34" s="4" customForma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</row>
    <row r="506" spans="1:34" s="4" customForma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</row>
    <row r="507" spans="1:34" s="4" customForma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</row>
    <row r="508" spans="1:34" s="4" customForma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</row>
    <row r="509" spans="1:34" s="4" customForma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</row>
    <row r="510" spans="1:34" s="4" customForma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</row>
    <row r="511" spans="1:34" s="4" customForma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</row>
    <row r="512" spans="1:34" s="4" customForma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</row>
    <row r="513" spans="1:34" s="4" customForma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</row>
    <row r="514" spans="1:34" s="4" customForma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</row>
    <row r="515" spans="1:34" s="4" customForma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</row>
    <row r="516" spans="1:34" s="4" customForma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</row>
    <row r="517" spans="1:34" s="4" customForma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</row>
    <row r="518" spans="1:34" s="4" customForma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</row>
    <row r="519" spans="1:34" s="4" customForma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</row>
    <row r="520" spans="1:34" s="4" customForma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</row>
    <row r="521" spans="1:34" s="4" customForma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</row>
    <row r="522" spans="1:34" s="4" customForma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</row>
    <row r="523" spans="1:34" s="4" customForma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</row>
    <row r="524" spans="1:34" s="4" customForma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</row>
    <row r="525" spans="1:34" s="4" customForma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</row>
    <row r="526" spans="1:34" s="4" customForma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</row>
    <row r="527" spans="1:34" s="4" customForma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</row>
    <row r="528" spans="1:34" s="4" customForma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</row>
    <row r="529" spans="1:34" s="4" customForma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</row>
    <row r="530" spans="1:34" s="4" customForma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</row>
    <row r="531" spans="1:34" s="4" customForma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</row>
    <row r="532" spans="1:34" s="4" customForma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</row>
    <row r="533" spans="1:34" s="4" customForma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</row>
    <row r="534" spans="1:34" s="4" customForma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</row>
    <row r="535" spans="1:34" s="4" customForma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</row>
    <row r="536" spans="1:34" s="4" customForma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</row>
    <row r="537" spans="1:34" s="4" customForma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</row>
    <row r="538" spans="1:34" s="4" customForma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</row>
    <row r="539" spans="1:34" s="4" customForma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</row>
    <row r="540" spans="1:34" s="4" customForma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</row>
    <row r="541" spans="1:34" s="4" customForma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</row>
    <row r="542" spans="1:34" s="4" customForma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</row>
    <row r="543" spans="1:34" s="4" customForma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</row>
    <row r="544" spans="1:34" s="4" customForma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</row>
    <row r="545" spans="1:34" s="4" customForma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</row>
    <row r="546" spans="1:34" s="4" customForma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</row>
    <row r="547" spans="1:34" s="4" customForma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</row>
    <row r="548" spans="1:34" s="4" customForma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</row>
    <row r="549" spans="1:34" s="4" customForma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</row>
    <row r="550" spans="1:34" s="4" customForma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</row>
    <row r="551" spans="1:34" s="4" customForma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</row>
    <row r="552" spans="1:34" s="4" customForma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</row>
    <row r="553" spans="1:34" s="4" customForma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</row>
    <row r="554" spans="1:34" s="4" customForma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</row>
    <row r="555" spans="1:34" s="4" customForma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</row>
    <row r="556" spans="1:34" s="4" customForma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</row>
    <row r="557" spans="1:34" s="4" customForma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</row>
    <row r="558" spans="1:34" s="4" customForma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</row>
    <row r="559" spans="1:34" s="4" customForma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</row>
    <row r="560" spans="1:34" s="4" customForma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</row>
    <row r="561" spans="1:34" s="4" customForma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</row>
    <row r="562" spans="1:34" s="4" customForma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</row>
    <row r="563" spans="1:34" s="4" customForma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</row>
    <row r="564" spans="1:34" s="4" customForma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</row>
    <row r="565" spans="1:34" s="4" customForma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</row>
    <row r="566" spans="1:34" s="4" customForma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</row>
    <row r="567" spans="1:34" s="4" customForma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</row>
    <row r="568" spans="1:34" s="4" customForma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</row>
    <row r="569" spans="1:34" s="4" customForma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</row>
    <row r="570" spans="1:34" s="4" customForma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</row>
    <row r="571" spans="1:34" s="4" customForma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</row>
    <row r="572" spans="1:34" s="4" customForma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</row>
    <row r="573" spans="1:34" s="4" customForma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</row>
    <row r="574" spans="1:34" s="4" customForma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</row>
    <row r="575" spans="1:34" s="4" customForma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</row>
    <row r="576" spans="1:34" s="4" customForma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</row>
    <row r="577" spans="1:34" s="4" customForma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</row>
    <row r="578" spans="1:34" s="4" customForma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</row>
    <row r="579" spans="1:34" s="4" customForma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</row>
    <row r="580" spans="1:34" s="4" customForma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</row>
    <row r="581" spans="1:34" s="4" customForma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</row>
    <row r="582" spans="1:34" s="4" customForma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</row>
    <row r="583" spans="1:34" s="4" customForma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</row>
    <row r="584" spans="1:34" s="4" customForma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</row>
    <row r="585" spans="1:34" s="4" customForma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</row>
    <row r="586" spans="1:34" s="4" customForma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</row>
    <row r="587" spans="1:34" s="4" customForma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</row>
    <row r="588" spans="1:34" s="4" customForma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</row>
    <row r="589" spans="1:34" s="4" customForma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</row>
    <row r="590" spans="1:34" s="4" customForma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</row>
    <row r="591" spans="1:34" s="4" customForma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</row>
    <row r="592" spans="1:34" s="4" customForma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</row>
    <row r="593" spans="1:34" s="4" customForma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</row>
    <row r="594" spans="1:34" s="4" customForma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</row>
    <row r="595" spans="1:34" s="4" customForma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</row>
    <row r="596" spans="1:34" s="4" customForma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</row>
    <row r="597" spans="1:34" s="4" customForma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</row>
    <row r="598" spans="1:34" s="4" customForma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</row>
    <row r="599" spans="1:34" s="4" customForma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</row>
    <row r="600" spans="1:34" s="4" customForma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</row>
    <row r="601" spans="1:34" s="4" customForma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</row>
    <row r="602" spans="1:34" s="4" customForma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</row>
    <row r="603" spans="1:34" s="4" customForma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</row>
    <row r="604" spans="1:34" s="4" customForma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</row>
    <row r="605" spans="1:34" s="4" customForma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</row>
    <row r="606" spans="1:34" s="4" customForma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</row>
    <row r="607" spans="1:34" s="4" customForma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</row>
    <row r="608" spans="1:34" s="4" customForma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</row>
    <row r="609" spans="1:34" s="4" customForma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</row>
    <row r="610" spans="1:34" s="4" customForma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</row>
    <row r="611" spans="1:34" s="4" customForma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</row>
    <row r="612" spans="1:34" s="4" customForma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</row>
    <row r="613" spans="1:34" s="4" customForma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</row>
    <row r="614" spans="1:34" s="4" customForma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</row>
    <row r="615" spans="1:34" s="4" customForma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</row>
    <row r="616" spans="1:34" s="4" customForma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</row>
    <row r="617" spans="1:34" s="4" customForma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</row>
    <row r="618" spans="1:34" s="4" customForma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</row>
    <row r="619" spans="1:34" s="4" customForma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</row>
    <row r="620" spans="1:34" s="4" customForma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</row>
    <row r="621" spans="1:34" s="4" customForma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</row>
    <row r="622" spans="1:34" s="4" customForma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</row>
    <row r="623" spans="1:34" s="4" customForma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</row>
    <row r="624" spans="1:34" s="4" customForma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</row>
    <row r="625" spans="1:34" s="4" customForma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</row>
    <row r="626" spans="1:34" s="4" customForma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</row>
    <row r="627" spans="1:34" s="4" customForma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</row>
    <row r="628" spans="1:34" s="4" customForma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</row>
    <row r="629" spans="1:34" s="4" customForma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</row>
    <row r="630" spans="1:34" s="4" customForma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</row>
    <row r="631" spans="1:34" s="4" customForma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</row>
    <row r="632" spans="1:34" s="4" customForma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</row>
    <row r="633" spans="1:34" s="4" customForma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</row>
    <row r="634" spans="1:34" s="4" customForma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</row>
    <row r="635" spans="1:34" s="4" customForma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</row>
    <row r="636" spans="1:34" s="4" customForma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</row>
    <row r="637" spans="1:34" s="4" customForma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</row>
    <row r="638" spans="1:34" s="4" customForma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</row>
    <row r="639" spans="1:34" s="4" customForma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</row>
    <row r="640" spans="1:34" s="4" customForma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</row>
    <row r="641" spans="1:34" s="4" customForma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</row>
    <row r="642" spans="1:34" s="4" customForma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</row>
    <row r="643" spans="1:34" s="4" customForma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</row>
    <row r="644" spans="1:34" s="4" customForma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</row>
    <row r="645" spans="1:34" s="4" customForma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</row>
    <row r="646" spans="1:34" s="4" customForma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</row>
    <row r="647" spans="1:34" s="4" customForma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</row>
    <row r="648" spans="1:34" s="4" customForma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</row>
    <row r="649" spans="1:34" s="4" customForma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</row>
    <row r="650" spans="1:34" s="4" customForma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</row>
    <row r="651" spans="1:34" s="4" customForma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</row>
    <row r="652" spans="1:34" s="4" customForma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</row>
    <row r="653" spans="1:34" s="4" customForma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</row>
    <row r="654" spans="1:34" s="4" customForma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</row>
    <row r="655" spans="1:34" s="4" customForma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</row>
    <row r="656" spans="1:34" s="4" customForma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</row>
    <row r="657" spans="1:34" s="4" customForma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</row>
    <row r="658" spans="1:34" s="4" customForma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</row>
    <row r="659" spans="1:34" s="4" customForma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</row>
    <row r="660" spans="1:34" s="4" customForma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</row>
    <row r="661" spans="1:34" s="4" customForma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</row>
    <row r="662" spans="1:34" s="4" customForma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</row>
    <row r="663" spans="1:34" s="4" customForma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</row>
    <row r="664" spans="1:34" s="4" customForma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</row>
    <row r="665" spans="1:34" s="4" customForma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</row>
    <row r="666" spans="1:34" s="4" customForma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</row>
    <row r="667" spans="1:34" s="4" customForma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</row>
    <row r="668" spans="1:34" s="4" customForma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</row>
    <row r="669" spans="1:34" s="4" customForma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</row>
    <row r="670" spans="1:34" s="4" customForma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</row>
    <row r="671" spans="1:34" s="4" customForma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</row>
    <row r="672" spans="1:34" s="4" customForma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</row>
    <row r="673" spans="1:34" s="4" customForma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</row>
    <row r="674" spans="1:34" s="4" customForma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</row>
    <row r="675" spans="1:34" s="4" customForma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</row>
    <row r="676" spans="1:34" s="4" customForma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</row>
    <row r="677" spans="1:34" s="4" customForma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</row>
    <row r="678" spans="1:34" s="4" customForma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</row>
    <row r="679" spans="1:34" s="4" customForma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</row>
    <row r="680" spans="1:34" s="4" customForma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</row>
    <row r="681" spans="1:34" s="4" customForma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</row>
    <row r="682" spans="1:34" s="4" customForma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34" s="4" customForma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</row>
    <row r="684" spans="1:34" s="4" customForma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</row>
    <row r="685" spans="1:34" s="4" customForma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</row>
    <row r="686" spans="1:34" s="4" customForma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</row>
    <row r="687" spans="1:34" s="4" customForma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</row>
    <row r="688" spans="1:34" s="4" customForma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</row>
    <row r="689" spans="1:34" s="4" customForma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</row>
    <row r="690" spans="1:34" s="4" customForma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</row>
    <row r="691" spans="1:34" s="4" customForma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</row>
    <row r="692" spans="1:34" s="4" customForma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</row>
    <row r="693" spans="1:34" s="4" customForma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</row>
    <row r="694" spans="1:34" s="4" customForma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</row>
    <row r="695" spans="1:34" s="4" customForma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</row>
    <row r="696" spans="1:34" s="4" customForma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</row>
    <row r="697" spans="1:34" s="4" customForma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</row>
    <row r="698" spans="1:34" s="4" customForma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</row>
    <row r="699" spans="1:34" s="4" customForma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</row>
    <row r="700" spans="1:34" s="4" customForma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</row>
    <row r="701" spans="1:34" s="4" customForma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</row>
    <row r="702" spans="1:34" s="4" customForma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</row>
    <row r="703" spans="1:34" s="4" customForma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</row>
    <row r="704" spans="1:34" s="4" customForma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</row>
    <row r="705" spans="1:34" s="4" customForma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</row>
    <row r="706" spans="1:34" s="4" customForma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</row>
    <row r="707" spans="1:34" s="4" customForma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</row>
    <row r="708" spans="1:34" s="4" customForma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</row>
    <row r="709" spans="1:34" s="4" customForma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</row>
    <row r="710" spans="1:34" s="4" customForma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</row>
    <row r="711" spans="1:34" s="4" customForma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</row>
    <row r="712" spans="1:34" s="4" customForma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</row>
    <row r="713" spans="1:34" s="4" customForma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</row>
    <row r="714" spans="1:34" s="4" customForma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</row>
    <row r="715" spans="1:34" s="4" customForma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</row>
    <row r="716" spans="1:34" s="4" customForma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</row>
    <row r="717" spans="1:34" s="4" customForma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</row>
    <row r="718" spans="1:34" s="4" customForma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</row>
    <row r="719" spans="1:34" s="4" customForma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</row>
    <row r="720" spans="1:34" s="4" customForma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</row>
    <row r="721" spans="1:34" s="4" customForma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</row>
    <row r="722" spans="1:34" s="4" customForma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</row>
    <row r="723" spans="1:34" s="4" customForma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</row>
    <row r="724" spans="1:34" s="4" customForma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</row>
    <row r="725" spans="1:34" s="4" customForma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</row>
    <row r="726" spans="1:34" s="4" customForma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</row>
    <row r="727" spans="1:34" s="4" customForma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</row>
    <row r="728" spans="1:34" s="4" customForma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</row>
    <row r="729" spans="1:34" s="4" customForma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</row>
    <row r="730" spans="1:34" s="4" customForma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</row>
    <row r="731" spans="1:34" s="4" customForma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</row>
    <row r="732" spans="1:34" s="4" customForma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</row>
    <row r="733" spans="1:34" s="4" customForma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</row>
    <row r="734" spans="1:34" s="4" customForma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</row>
    <row r="735" spans="1:34" s="4" customForma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</row>
    <row r="736" spans="1:34" s="4" customForma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</row>
    <row r="737" spans="1:34" s="4" customForma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</row>
    <row r="738" spans="1:34" s="4" customForma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</row>
    <row r="739" spans="1:34" s="4" customForma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</row>
    <row r="740" spans="1:34" s="4" customForma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</row>
    <row r="741" spans="1:34" s="4" customForma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</row>
    <row r="742" spans="1:34" s="4" customForma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</row>
    <row r="743" spans="1:34" s="4" customForma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</row>
    <row r="744" spans="1:34" s="4" customForma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</row>
    <row r="745" spans="1:34" s="4" customForma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</row>
    <row r="746" spans="1:34" s="4" customForma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</row>
    <row r="747" spans="1:34" s="4" customForma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</row>
    <row r="748" spans="1:34" s="4" customForma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</row>
    <row r="749" spans="1:34" s="4" customForma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</row>
    <row r="750" spans="1:34" s="4" customForma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</row>
    <row r="751" spans="1:34" s="4" customForma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</row>
    <row r="752" spans="1:34" s="4" customForma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</row>
    <row r="753" spans="1:34" s="4" customForma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</row>
    <row r="754" spans="1:34" s="4" customForma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</row>
    <row r="755" spans="1:34" s="4" customForma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</row>
    <row r="756" spans="1:34" s="4" customForma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</row>
    <row r="757" spans="1:34" s="4" customForma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</row>
    <row r="758" spans="1:34" s="4" customForma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</row>
    <row r="759" spans="1:34" s="4" customForma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</row>
    <row r="760" spans="1:34" s="4" customForma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</row>
    <row r="761" spans="1:34" s="4" customForma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</row>
    <row r="762" spans="1:34" s="4" customForma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</row>
    <row r="763" spans="1:34" s="4" customForma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</row>
    <row r="764" spans="1:34" s="4" customForma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</row>
    <row r="765" spans="1:34" s="4" customForma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</row>
    <row r="766" spans="1:34" s="4" customForma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</row>
    <row r="767" spans="1:34" s="4" customForma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</row>
    <row r="768" spans="1:34" s="4" customForma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</row>
    <row r="769" spans="1:34" s="4" customForma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</row>
    <row r="770" spans="1:34" s="4" customForma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</row>
    <row r="771" spans="1:34" s="4" customForma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</row>
    <row r="772" spans="1:34" s="4" customForma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</row>
    <row r="773" spans="1:34" s="4" customForma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</row>
    <row r="774" spans="1:34" s="4" customForma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</row>
    <row r="775" spans="1:34" s="4" customForma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</row>
    <row r="776" spans="1:34" s="4" customForma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</row>
    <row r="777" spans="1:34" s="4" customForma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</row>
    <row r="778" spans="1:34" s="4" customForma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</row>
    <row r="779" spans="1:34" s="4" customForma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</row>
    <row r="780" spans="1:34" s="4" customForma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</row>
    <row r="781" spans="1:34" s="4" customForma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</row>
    <row r="782" spans="1:34" s="4" customForma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</row>
    <row r="783" spans="1:34" s="4" customForma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</row>
    <row r="784" spans="1:34" s="4" customForma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</row>
    <row r="785" spans="1:34" s="4" customForma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</row>
    <row r="786" spans="1:34" s="4" customForma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</row>
    <row r="787" spans="1:34" s="4" customForma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</row>
    <row r="788" spans="1:34" s="4" customForma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</row>
    <row r="789" spans="1:34" s="4" customForma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</row>
    <row r="790" spans="1:34" s="4" customForma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</row>
    <row r="791" spans="1:34" s="4" customForma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</row>
    <row r="792" spans="1:34" s="4" customForma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</row>
    <row r="793" spans="1:34" s="4" customForma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</row>
    <row r="794" spans="1:34" s="4" customForma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</row>
    <row r="795" spans="1:34" s="4" customForma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</row>
    <row r="796" spans="1:34" s="4" customForma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</row>
    <row r="797" spans="1:34" s="4" customForma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</row>
    <row r="798" spans="1:34" s="4" customForma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</row>
    <row r="799" spans="1:34" s="4" customForma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</row>
    <row r="800" spans="1:34" s="4" customForma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</row>
    <row r="801" spans="1:34" s="4" customForma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</row>
    <row r="802" spans="1:34" s="4" customForma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</row>
    <row r="803" spans="1:34" s="4" customForma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</row>
    <row r="804" spans="1:34" s="4" customForma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</row>
    <row r="805" spans="1:34" s="4" customForma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</row>
    <row r="806" spans="1:34" s="4" customForma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</row>
    <row r="807" spans="1:34" s="4" customForma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</row>
    <row r="808" spans="1:34" s="4" customForma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</row>
    <row r="809" spans="1:34" s="4" customForma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</row>
    <row r="810" spans="1:34" s="4" customForma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</row>
    <row r="811" spans="1:34" s="4" customForma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</row>
    <row r="812" spans="1:34" s="4" customForma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</row>
    <row r="813" spans="1:34" s="4" customForma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</row>
    <row r="814" spans="1:34" s="4" customForma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</row>
    <row r="815" spans="1:34" s="4" customForma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</row>
    <row r="816" spans="1:34" s="4" customForma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</row>
    <row r="817" spans="1:34" s="4" customForma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</row>
    <row r="818" spans="1:34" s="4" customForma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</row>
    <row r="819" spans="1:34" s="4" customForma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</row>
    <row r="820" spans="1:34" s="4" customForma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</row>
    <row r="821" spans="1:34" s="4" customForma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</row>
    <row r="822" spans="1:34" s="4" customForma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</row>
    <row r="823" spans="1:34" s="4" customForma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</row>
    <row r="824" spans="1:34" s="4" customForma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</row>
    <row r="825" spans="1:34" s="4" customForma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</row>
    <row r="826" spans="1:34" s="4" customForma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</row>
    <row r="827" spans="1:34" s="4" customForma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</row>
    <row r="828" spans="1:34" s="4" customForma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</row>
    <row r="829" spans="1:34" s="4" customForma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</row>
    <row r="830" spans="1:34" s="4" customForma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</row>
    <row r="831" spans="1:34" s="4" customForma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</row>
    <row r="832" spans="1:34" s="4" customForma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</row>
    <row r="833" spans="1:34" s="4" customForma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</row>
    <row r="834" spans="1:34" s="4" customForma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</row>
    <row r="835" spans="1:34" s="4" customForma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</row>
    <row r="836" spans="1:34" s="4" customForma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</row>
    <row r="837" spans="1:34" s="4" customForma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</row>
    <row r="838" spans="1:34" s="4" customForma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</row>
    <row r="839" spans="1:34" s="4" customForma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</row>
    <row r="840" spans="1:34" s="4" customForma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</row>
    <row r="841" spans="1:34" s="4" customForma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</row>
    <row r="842" spans="1:34" s="4" customForma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</row>
    <row r="843" spans="1:34" s="4" customForma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</row>
    <row r="844" spans="1:34" s="4" customForma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</row>
    <row r="845" spans="1:34" s="4" customForma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</row>
    <row r="846" spans="1:34" s="4" customForma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</row>
    <row r="847" spans="1:34" s="4" customForma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</row>
    <row r="848" spans="1:34" s="4" customForma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</row>
    <row r="849" spans="1:34" s="4" customForma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</row>
    <row r="850" spans="1:34" s="4" customForma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</row>
    <row r="851" spans="1:34" s="4" customForma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</row>
    <row r="852" spans="1:34" s="4" customForma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</row>
    <row r="853" spans="1:34" s="4" customForma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</row>
    <row r="854" spans="1:34" s="4" customForma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</row>
    <row r="855" spans="1:34" s="4" customForma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</row>
    <row r="856" spans="1:34" s="4" customForma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</row>
    <row r="857" spans="1:34" s="4" customForma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</row>
    <row r="858" spans="1:34" s="4" customForma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</row>
    <row r="859" spans="1:34" s="4" customForma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</row>
    <row r="860" spans="1:34" s="4" customForma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</row>
    <row r="861" spans="1:34" s="4" customForma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</row>
    <row r="862" spans="1:34" s="4" customForma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</row>
    <row r="863" spans="1:34" s="4" customForma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</row>
    <row r="864" spans="1:34" s="4" customForma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</row>
    <row r="865" spans="1:34" s="4" customForma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</row>
    <row r="866" spans="1:34" s="4" customForma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</row>
    <row r="867" spans="1:34" s="4" customForma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</row>
    <row r="868" spans="1:34" s="4" customForma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</row>
    <row r="869" spans="1:34" s="4" customForma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</row>
    <row r="870" spans="1:34" s="4" customForma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</row>
    <row r="871" spans="1:34" s="4" customForma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</row>
    <row r="872" spans="1:34" s="4" customForma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</row>
    <row r="873" spans="1:34" s="4" customForma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</row>
    <row r="874" spans="1:34" s="4" customForma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</row>
    <row r="875" spans="1:34" s="4" customForma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</row>
    <row r="876" spans="1:34" s="4" customForma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</row>
    <row r="877" spans="1:34" s="4" customForma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</row>
    <row r="878" spans="1:34" s="4" customForma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</row>
    <row r="879" spans="1:34" s="4" customForma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</row>
    <row r="880" spans="1:34" s="4" customForma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</row>
    <row r="881" spans="1:34" s="4" customForma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</row>
    <row r="882" spans="1:34" s="4" customForma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</row>
    <row r="883" spans="1:34" s="4" customForma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</row>
    <row r="884" spans="1:34" s="4" customForma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</row>
    <row r="885" spans="1:34" s="4" customForma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</row>
    <row r="886" spans="1:34" s="4" customForma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</row>
    <row r="887" spans="1:34" s="4" customForma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</row>
    <row r="888" spans="1:34" s="4" customForma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</row>
    <row r="889" spans="1:34" s="4" customForma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</row>
    <row r="890" spans="1:34" s="4" customForma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</row>
    <row r="891" spans="1:34" s="4" customForma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</row>
    <row r="892" spans="1:34" s="4" customForma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</row>
    <row r="893" spans="1:34" s="4" customForma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</row>
    <row r="894" spans="1:34" s="4" customForma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</row>
    <row r="895" spans="1:34" s="4" customForma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</row>
    <row r="896" spans="1:34" s="4" customForma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</row>
    <row r="897" spans="1:34" s="4" customForma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</row>
    <row r="898" spans="1:34" s="4" customForma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</row>
    <row r="899" spans="1:34" s="4" customForma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</row>
    <row r="900" spans="1:34" s="4" customForma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</row>
    <row r="901" spans="1:34" s="4" customForma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</row>
    <row r="902" spans="1:34" s="4" customForma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</row>
    <row r="903" spans="1:34" s="4" customForma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</row>
    <row r="904" spans="1:34" s="4" customForma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</row>
    <row r="905" spans="1:34" s="4" customForma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</row>
    <row r="906" spans="1:34" s="4" customForma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</row>
    <row r="907" spans="1:34" s="4" customForma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</row>
    <row r="908" spans="1:34" s="4" customForma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</row>
    <row r="909" spans="1:34" s="4" customForma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</row>
    <row r="910" spans="1:34" s="4" customForma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</row>
    <row r="911" spans="1:34" s="4" customForma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</row>
    <row r="912" spans="1:34" s="4" customForma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</row>
    <row r="913" spans="1:34" s="4" customForma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</row>
    <row r="914" spans="1:34" s="4" customForma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</row>
    <row r="915" spans="1:34" s="4" customForma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</row>
    <row r="916" spans="1:34" s="4" customForma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</row>
    <row r="917" spans="1:34" s="4" customForma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</row>
    <row r="918" spans="1:34" s="4" customForma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</row>
    <row r="919" spans="1:34" s="4" customForma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</row>
    <row r="920" spans="1:34" s="4" customForma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</row>
    <row r="921" spans="1:34" s="4" customForma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</row>
    <row r="922" spans="1:34" s="4" customForma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</row>
    <row r="923" spans="1:34" s="4" customForma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</row>
    <row r="924" spans="1:34" s="4" customForma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</row>
    <row r="925" spans="1:34" s="4" customForma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</row>
    <row r="926" spans="1:34" s="4" customForma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</row>
    <row r="927" spans="1:34" s="4" customForma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</row>
    <row r="928" spans="1:34" s="4" customForma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</row>
    <row r="929" spans="1:34" s="4" customForma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</row>
    <row r="930" spans="1:34" s="4" customForma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</row>
    <row r="931" spans="1:34" s="4" customForma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</row>
    <row r="932" spans="1:34" s="4" customForma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</row>
    <row r="933" spans="1:34" s="4" customForma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</row>
    <row r="934" spans="1:34" s="4" customForma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</row>
    <row r="935" spans="1:34" s="4" customForma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</row>
    <row r="936" spans="1:34" s="4" customForma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</row>
    <row r="937" spans="1:34" s="4" customForma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</row>
    <row r="938" spans="1:34" s="4" customForma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</row>
    <row r="939" spans="1:34" s="4" customForma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</row>
    <row r="940" spans="1:34" s="4" customForma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</row>
    <row r="941" spans="1:34" s="4" customForma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</row>
    <row r="942" spans="1:34" s="4" customForma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</row>
    <row r="943" spans="1:34" s="4" customForma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</row>
    <row r="944" spans="1:34" s="4" customForma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</row>
    <row r="945" spans="1:34" s="4" customForma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</row>
    <row r="946" spans="1:34" s="4" customForma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</row>
    <row r="947" spans="1:34" s="4" customForma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</row>
    <row r="948" spans="1:34" s="4" customForma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</row>
    <row r="949" spans="1:34" s="4" customForma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</row>
    <row r="950" spans="1:34" s="4" customForma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</row>
    <row r="951" spans="1:34" s="4" customForma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</row>
    <row r="952" spans="1:34" s="4" customForma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</row>
    <row r="953" spans="1:34" s="4" customForma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</row>
    <row r="954" spans="1:34" s="4" customForma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</row>
    <row r="955" spans="1:34" s="4" customForma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</row>
    <row r="956" spans="1:34" s="4" customForma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</row>
    <row r="957" spans="1:34" s="4" customForma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</row>
    <row r="958" spans="1:34" s="4" customForma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</row>
    <row r="959" spans="1:34" s="4" customForma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</row>
    <row r="960" spans="1:34" s="4" customForma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</row>
    <row r="961" spans="1:34" s="4" customForma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</row>
    <row r="962" spans="1:34" s="4" customForma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</row>
    <row r="963" spans="1:34" s="4" customForma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</row>
    <row r="964" spans="1:34" s="4" customForma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</row>
    <row r="965" spans="1:34" s="4" customForma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</row>
    <row r="966" spans="1:34" s="4" customForma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</row>
    <row r="967" spans="1:34" s="4" customForma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</row>
    <row r="968" spans="1:34" s="4" customForma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</row>
  </sheetData>
  <protectedRanges>
    <protectedRange sqref="A29:U29 A31:U31" name="Диапазон1_1"/>
    <protectedRange sqref="A30:Q30" name="Диапазон1_4"/>
  </protectedRanges>
  <mergeCells count="2">
    <mergeCell ref="A2:Z2"/>
    <mergeCell ref="R4:Z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Zavadco</dc:creator>
  <cp:lastModifiedBy>Galina Ciobanu</cp:lastModifiedBy>
  <dcterms:created xsi:type="dcterms:W3CDTF">1996-10-14T23:33:28Z</dcterms:created>
  <dcterms:modified xsi:type="dcterms:W3CDTF">2021-07-30T08:11:12Z</dcterms:modified>
</cp:coreProperties>
</file>