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BELE_Anuale_SAIT_2021\Rus\"/>
    </mc:Choice>
  </mc:AlternateContent>
  <bookViews>
    <workbookView xWindow="0" yWindow="0" windowWidth="28800" windowHeight="12585"/>
  </bookViews>
  <sheets>
    <sheet name="RUS" sheetId="1" r:id="rId1"/>
  </sheets>
  <definedNames>
    <definedName name="_Toc121799396" localSheetId="0">RUS!#REF!</definedName>
    <definedName name="_Toc121799397" localSheetId="0">RUS!#REF!</definedName>
    <definedName name="_Toc121799398" localSheetId="0">RUS!#REF!</definedName>
    <definedName name="_Toc121799399" localSheetId="0">RUS!#REF!</definedName>
    <definedName name="_Toc121799400" localSheetId="0">RUS!#REF!</definedName>
    <definedName name="_Toc121799401" localSheetId="0">RUS!#REF!</definedName>
    <definedName name="_Toc44990214" localSheetId="0">RUS!#REF!</definedName>
    <definedName name="_Toc44990579" localSheetId="0">RUS!#REF!</definedName>
  </definedNames>
  <calcPr calcId="152511"/>
</workbook>
</file>

<file path=xl/calcChain.xml><?xml version="1.0" encoding="utf-8"?>
<calcChain xmlns="http://schemas.openxmlformats.org/spreadsheetml/2006/main">
  <c r="S117" i="1" l="1"/>
  <c r="S116" i="1"/>
  <c r="S114" i="1"/>
  <c r="S113" i="1"/>
  <c r="S112" i="1"/>
  <c r="S111" i="1"/>
  <c r="S109" i="1"/>
  <c r="S108" i="1"/>
  <c r="S107" i="1"/>
  <c r="S106" i="1"/>
  <c r="S105" i="1"/>
  <c r="S104" i="1"/>
  <c r="S103" i="1"/>
  <c r="S102" i="1"/>
  <c r="S101" i="1"/>
  <c r="S100" i="1"/>
  <c r="S99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6" i="1"/>
  <c r="S65" i="1"/>
  <c r="S64" i="1"/>
  <c r="S63" i="1"/>
  <c r="S62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</calcChain>
</file>

<file path=xl/sharedStrings.xml><?xml version="1.0" encoding="utf-8"?>
<sst xmlns="http://schemas.openxmlformats.org/spreadsheetml/2006/main" count="436" uniqueCount="147">
  <si>
    <t>I.</t>
  </si>
  <si>
    <t>II.</t>
  </si>
  <si>
    <t>-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</si>
  <si>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</si>
  <si>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</si>
  <si>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</si>
  <si>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</si>
  <si>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</si>
  <si>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</si>
  <si>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</si>
  <si>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</si>
  <si>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</si>
  <si>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</si>
  <si>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</si>
  <si>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</si>
  <si>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</si>
  <si>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XVII.</t>
  </si>
  <si>
    <t>XVIII.</t>
  </si>
  <si>
    <t>XX.</t>
  </si>
  <si>
    <t>XXI.</t>
  </si>
  <si>
    <t>XVI.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</si>
  <si>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</si>
  <si>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</si>
  <si>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</si>
  <si>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</si>
  <si>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</si>
  <si>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</si>
  <si>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</si>
  <si>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</si>
  <si>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</si>
  <si>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тысяч долларов США</t>
  </si>
  <si>
    <t>ЭКСПОРТ - всего</t>
  </si>
  <si>
    <t xml:space="preserve">Живые животные; продукты животного происхождения </t>
  </si>
  <si>
    <t>Живые животные</t>
  </si>
  <si>
    <t>Мясо и пищевые мясные субпродукты</t>
  </si>
  <si>
    <t>Рыбы и ракообразные; моллюски и другие водные беспозвоночные</t>
  </si>
  <si>
    <t>Молочная продукция; яйца птиц; мед натуральный; пищевые продукты животного происхождения, в другом месте не поименованные или не включенные</t>
  </si>
  <si>
    <t>Продукты животного происхождения, в другом месте не поименованные или не включенные</t>
  </si>
  <si>
    <t xml:space="preserve">Продукты растительного происхождения </t>
  </si>
  <si>
    <t>Живые деревья и другие растения; луковицы, корни и прочие аналогичные части растений; срезанные цветы и декоративная зелень</t>
  </si>
  <si>
    <t>Овощи и некоторые съедобные корнеплоды и клубнеплоды</t>
  </si>
  <si>
    <t>Съедобные фрукты и орехи; кожура и корки цитрусовых или дынь</t>
  </si>
  <si>
    <t>Кофе, чай, мате и пряности</t>
  </si>
  <si>
    <t>Злаки</t>
  </si>
  <si>
    <t>Продукция мукомольно-крупяной промышленности; солод; крахмал; инулин; пшеничная клейковина</t>
  </si>
  <si>
    <t>Масличные семена и плоды;  прочие семена, плоды и зерно; лекарственные растения и растения для технических целей; солома и фураж</t>
  </si>
  <si>
    <t>Шеллак природный неочищенный; камеди, смолы и прочие растительные соки и экстракты</t>
  </si>
  <si>
    <t>Растительные материалы для изготовления плетеных изделий; прочие продукты растительного происхождения, в другом месте не поименованные или не включенные</t>
  </si>
  <si>
    <t>Жиры и масла животного или растительного происхождения и продукты их расщепления; готовые пищевые жиры; воски животного или растительного происхождения</t>
  </si>
  <si>
    <t>Готовые пищевые продукты; алкогольные и безалкогольные напитки и уксус; табак и его заменители</t>
  </si>
  <si>
    <t>Готовые продукты из мяса, рыбы или ракообразных, моллюсков или прочих водных беспозвоночных</t>
  </si>
  <si>
    <t>Сахар и кондитерские изделия из сахара</t>
  </si>
  <si>
    <t>Какао и продукты из него</t>
  </si>
  <si>
    <t>Готовые продукты из зерна злаков, муки, крахмала или молока; мучные кондитерские изделия</t>
  </si>
  <si>
    <t>Продукты переработки овощей, фруктов, орехов или прочих частей растений</t>
  </si>
  <si>
    <t>Разные пищевые продукты</t>
  </si>
  <si>
    <t>Алкогольные и безалкогольные напитки и уксус</t>
  </si>
  <si>
    <t>Остатки и отходы пищевой промышленности; готовые корма для животных</t>
  </si>
  <si>
    <t>Табак и промышленные заменители табака</t>
  </si>
  <si>
    <t>Минеральные продукты</t>
  </si>
  <si>
    <t>Соль; сера; земли и камень; штукатурные материалы, известь и цемент</t>
  </si>
  <si>
    <t>Руды, шлак и зола</t>
  </si>
  <si>
    <t>Топливо минеральное, нефть и продукты их перегонки; битуминозные вещества; воски минеральные</t>
  </si>
  <si>
    <t>Продукция химической и связной с ней отраслей промышленности</t>
  </si>
  <si>
    <t>Продукты неорганической химии; соединения неорганические или органические драгоценных металлов, редкоземельных металлов, радиоактивных элементов или изотопов</t>
  </si>
  <si>
    <t>Органические химические соединения</t>
  </si>
  <si>
    <t>Фармацевтические продукты</t>
  </si>
  <si>
    <t>Экстракты дубильные или красильные; танины и их производные; красители, пигменты и прочие красящие вещества; краски и лаки; шпатлевка и прочие мастики; чернила</t>
  </si>
  <si>
    <t>Эфирные масла и резиноиды; парфюмерные, косметические или туалетные средства</t>
  </si>
  <si>
    <t>Мыло;  моющие средства, смазочные материалы; пасты для лепки, пластилин; "зубоврачебный воск" и зубоврачебные составы на основе гипса</t>
  </si>
  <si>
    <t>Белковые вещества; модифицированные крахмалы; клеи; ферменты</t>
  </si>
  <si>
    <t>Фото и кинотовары</t>
  </si>
  <si>
    <t>Прочие химические продукты</t>
  </si>
  <si>
    <t xml:space="preserve">Пластмассы и изделия из них; каучук, резина и изделия из них </t>
  </si>
  <si>
    <t>Пластмассы и изделия из них</t>
  </si>
  <si>
    <t>Каучук, резина и изделия из них</t>
  </si>
  <si>
    <t>Необработанные шкуры; выделанная кожа; натуральный мех изделия из него</t>
  </si>
  <si>
    <t>Необработанные шкуры (кроме натурального меха) и выделанная кожа</t>
  </si>
  <si>
    <t>Изделия из кожи; шорно-седельные изделия и упряжь; дорожные принадлежности, дамские сумки и аналогичные им товары; изделия из кишок животных (кроме волокна из фиброина шелкопряда)</t>
  </si>
  <si>
    <t>Натуральный и искусственный мех;  изделия из него</t>
  </si>
  <si>
    <t>Древесина и изделия из нее, древесный уголь; пробка и изделия из нее; изделия из соломы, альфы или из материалов для плетения; корзиночные и другие плетеные изделия</t>
  </si>
  <si>
    <t>Древесина и изделия из нее; древесный уголь</t>
  </si>
  <si>
    <t>Пробка и изделия из нее</t>
  </si>
  <si>
    <t>Масса из древесины или из других волокнистых целлюлозных материалов; регенерируемые бумага или картон (макулатура и отходы)</t>
  </si>
  <si>
    <t>Бумага и картон; изделия из бумажной массы, бумаги или картона</t>
  </si>
  <si>
    <t>Печатные книги, газеты, репродукции и другие изделия полиграфической промышленности; рукописи, машинописные тексты и планы</t>
  </si>
  <si>
    <t>Текстильные материалы и текстильные изделия</t>
  </si>
  <si>
    <t>Шерсть, тонкий и грубый волос животных; пряжа и ткань из конского волоса</t>
  </si>
  <si>
    <t>Хлопок</t>
  </si>
  <si>
    <t>Прочие растительные текстильные волокна; бумажная пряжа и ткани из бумажной пряжи</t>
  </si>
  <si>
    <t>Химические нити</t>
  </si>
  <si>
    <t>Химические волокна</t>
  </si>
  <si>
    <t>Вата, войлок или фетр и нетканые материалы; специальная пряжа; бечевки, канаты и тросы и изделия из них</t>
  </si>
  <si>
    <t>Ковры и прочие текстильные напольные покрытия</t>
  </si>
  <si>
    <t>Специальные ткани; тафтинговые текстильные материалы; кружева; гобелены; отделочные материалы; вышивки</t>
  </si>
  <si>
    <t> Текстильные материалы, пропитанные, с покрытием или дублированные; текстильные изделия технического назначения</t>
  </si>
  <si>
    <t>Трикотажные полотна машинного или ручного вязания</t>
  </si>
  <si>
    <t>Предметы одежда и принадлежности к одежде трикотажные машинного или ручного вязания</t>
  </si>
  <si>
    <t>Предметы одежда и принадлежности к одежде, кроме трикотажных машинного или ручного вязания</t>
  </si>
  <si>
    <t>Прочие готовые текстильные изделия; наборы; одежда и текстильные изделия, бывшие в употреблении, тряпье</t>
  </si>
  <si>
    <t xml:space="preserve">Обувь, головные уборы, зонты, солнцезащитные зонты, трости, трости-сиденья, хлысты, кнуты и их части; обработанные перья и изделия их них искусственные цветы; изделия из человеческого волоса </t>
  </si>
  <si>
    <t>Обувь, гетры и аналогические изделия; их части</t>
  </si>
  <si>
    <t>Головные уборы и их части</t>
  </si>
  <si>
    <t>Зонты, солнцезащитные зонты, трости, трости-сиденья, хлысты, кнуты для верховой езды и их части</t>
  </si>
  <si>
    <t>Обработанные перья и пух и изделия из перьев или пуха; искусственные цветы; изделия из человеческого волоса</t>
  </si>
  <si>
    <t>Изделия из камня, гипса, цемента, асбеста, слюды или аналогичных материалов; керамические изделия; стекло и изделия из него</t>
  </si>
  <si>
    <t>Изделия из камня, гипса, цемента, асбеста, слюды или аналогичных материалов</t>
  </si>
  <si>
    <t>Керамические изделия</t>
  </si>
  <si>
    <t>Стекло и изделия из него</t>
  </si>
  <si>
    <t>Жемчуг природный или культивированный, драгоценные или полудрагоценные камни, драгоценные металлы, металлы плакированные драгоценными металлами и изделия из них; бижутерия; монеты</t>
  </si>
  <si>
    <t>Недрагоценные металлы и изделия из них</t>
  </si>
  <si>
    <t>Черные металлы</t>
  </si>
  <si>
    <t>Изделия из черных металлов</t>
  </si>
  <si>
    <t>Медь и изделия из нее</t>
  </si>
  <si>
    <t> Алюминий и изделия из него</t>
  </si>
  <si>
    <t>Свинец и изделия из него</t>
  </si>
  <si>
    <t>Цинк и изделия из него</t>
  </si>
  <si>
    <t>Прочие недрагоценные металлы; металлокерамика; изделия из них</t>
  </si>
  <si>
    <t>Инструменты, приспособления, ножевые изделия, ложки и вилки из недрагоценных металлов; их части из недрагоценных металлов</t>
  </si>
  <si>
    <t>Прочие изделия из недрагоценных металлов</t>
  </si>
  <si>
    <t xml:space="preserve">Машины, оборудования и механизмы; электротехническое оборудование; звукозаписывающая и звуковоспроизводящая аппаратура </t>
  </si>
  <si>
    <t>Реакторы ядерные, котлы, оборудование и механические устройства; их части</t>
  </si>
  <si>
    <t>Электрические машины и оборудование; их части; звукозаписывающая и звуковоспроизводящая аппаратура; аппаратура для записи и воспроизведения телевизионного изображения и звука</t>
  </si>
  <si>
    <t>Средства наземного транспорта; летательные аппараты, плавучие средства и относящиеся к транспорту устройства и оборудование</t>
  </si>
  <si>
    <t>Железнодорожные локомотивы или моторные вагоны трамвая, подвижной состав и их части; механическое (включая электромеханическое) сигнальное оборудование всех видов</t>
  </si>
  <si>
    <t>Средства наземного транспорта, кроме железнодорожного или трамвайного подвижного состава, и их части и принадлежности</t>
  </si>
  <si>
    <t>Летательные аппараты, космические аппараты и их части</t>
  </si>
  <si>
    <t>Суда, лодки и плавучие конструкции</t>
  </si>
  <si>
    <t>Инструменты и аппараты оптические, фотографические, кинематографические, медицинские и хирургические; часы; музыкальные инструменты; их части и принадлежности</t>
  </si>
  <si>
    <t>Инструменты и аппараты оптические, фотографические, кинематографические, медицинские и хирургические; их части и принадлежности</t>
  </si>
  <si>
    <t>Часы всех видов и их части</t>
  </si>
  <si>
    <t>Инструменты музыкальные; их части и принадлежности</t>
  </si>
  <si>
    <t>Разные промышленные товары</t>
  </si>
  <si>
    <t>Мебель; постельные принадлежности; лампы и осветительное оборудование; сборные строительные конструкции</t>
  </si>
  <si>
    <t>Игрушки, игры и спортивный инвентарь; их части и принадлежности</t>
  </si>
  <si>
    <t>Разные готовые изделия</t>
  </si>
  <si>
    <t>Произведения искусства, предметы коллекционирования и антиквариат</t>
  </si>
  <si>
    <t>Изделия из соломы, альфы или прочих материалов для плетения; корзиночные изделия и плетеные изделия</t>
  </si>
  <si>
    <t>Удобрения</t>
  </si>
  <si>
    <t>Шелк</t>
  </si>
  <si>
    <t>Никель и изделия из него</t>
  </si>
  <si>
    <t>Взрывчатые вещества; пиротехнические изделия; спички; пирофорные сплавы; некоторые горючие вещества</t>
  </si>
  <si>
    <t>Код КТН</t>
  </si>
  <si>
    <r>
      <t>ЭКСПОРТ РЕСПУБЛИКИ МОЛДОВА</t>
    </r>
    <r>
      <rPr>
        <b/>
        <vertAlign val="superscript"/>
        <sz val="10"/>
        <rFont val="Arial"/>
        <family val="2"/>
        <charset val="204"/>
      </rPr>
      <t>1)</t>
    </r>
    <r>
      <rPr>
        <b/>
        <sz val="9"/>
        <rFont val="Arial"/>
        <family val="2"/>
        <charset val="204"/>
      </rPr>
      <t xml:space="preserve"> В СТРАНЫ СОДРУЖЕСТВА НЕЗАВИСИМЫХ ГОСУДАРСТВ </t>
    </r>
    <r>
      <rPr>
        <b/>
        <vertAlign val="superscript"/>
        <sz val="10"/>
        <rFont val="Arial"/>
        <family val="2"/>
        <charset val="204"/>
      </rPr>
      <t>2)</t>
    </r>
    <r>
      <rPr>
        <b/>
        <sz val="9"/>
        <rFont val="Arial"/>
        <family val="2"/>
        <charset val="204"/>
      </rPr>
      <t>, В РАЗБИВКЕ ПО РАЗДЕЛАМ И ТОВАРНЫМ ГРУППАМ, СОГЛАСНО КОМБИНИРОВАННОЙ ТОВАРНОЙ НОМЕНКЛАТУРЫ (КТН)</t>
    </r>
  </si>
  <si>
    <r>
      <t xml:space="preserve"> Примечание:  </t>
    </r>
    <r>
      <rPr>
        <b/>
        <vertAlign val="superscript"/>
        <sz val="10"/>
        <rFont val="Arial"/>
        <family val="2"/>
        <charset val="204"/>
      </rPr>
      <t>1)</t>
    </r>
    <r>
      <rPr>
        <b/>
        <sz val="9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Информация не включает данные предприятий и организаций левобережья Днестра и муниципия  Бендер</t>
    </r>
  </si>
  <si>
    <r>
      <t xml:space="preserve">  Источник данных: </t>
    </r>
    <r>
      <rPr>
        <sz val="9"/>
        <rFont val="Arial"/>
        <family val="2"/>
        <charset val="204"/>
      </rPr>
      <t>Таможенная Служба</t>
    </r>
    <r>
      <rPr>
        <b/>
        <sz val="9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(таможенные декларации по экспорту и импорту юридических лиц)</t>
    </r>
  </si>
  <si>
    <r>
      <rPr>
        <vertAlign val="superscript"/>
        <sz val="10"/>
        <rFont val="Arial"/>
        <family val="2"/>
        <charset val="204"/>
      </rPr>
      <t xml:space="preserve">                            2) </t>
    </r>
    <r>
      <rPr>
        <sz val="9"/>
        <rFont val="Arial"/>
        <family val="2"/>
        <charset val="204"/>
      </rPr>
      <t>С 2009 года Содружество Независимых Государств насчитывает 10 государств-членов, после выхода Грузии из состава СНГ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</si>
</sst>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sz val="8"/>
      <name val="Arial Cyr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vertAlign val="superscript"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57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 vertical="top" wrapText="1"/>
    </xf>
    <xf numFmtId="0" fontId="4" fillId="0" borderId="0" xfId="0" quotePrefix="1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/>
    <xf numFmtId="0" fontId="4" fillId="0" borderId="0" xfId="0" applyFont="1" applyFill="1" applyBorder="1"/>
    <xf numFmtId="164" fontId="4" fillId="0" borderId="0" xfId="0" applyNumberFormat="1" applyFont="1" applyFill="1" applyBorder="1"/>
    <xf numFmtId="0" fontId="0" fillId="0" borderId="0" xfId="0" applyFill="1" applyBorder="1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top"/>
    </xf>
    <xf numFmtId="0" fontId="2" fillId="0" borderId="0" xfId="0" applyFont="1" applyFill="1" applyBorder="1"/>
    <xf numFmtId="4" fontId="2" fillId="0" borderId="0" xfId="0" applyNumberFormat="1" applyFont="1" applyFill="1" applyAlignment="1" applyProtection="1">
      <alignment horizontal="right" vertical="top"/>
    </xf>
    <xf numFmtId="4" fontId="4" fillId="0" borderId="0" xfId="0" applyNumberFormat="1" applyFont="1" applyFill="1" applyAlignment="1" applyProtection="1">
      <alignment horizontal="right" vertical="top"/>
    </xf>
    <xf numFmtId="4" fontId="2" fillId="0" borderId="0" xfId="1" applyNumberFormat="1" applyFont="1" applyFill="1" applyAlignment="1" applyProtection="1">
      <alignment horizontal="right" vertical="top"/>
    </xf>
    <xf numFmtId="4" fontId="4" fillId="0" borderId="0" xfId="1" applyNumberFormat="1" applyFont="1" applyFill="1" applyAlignment="1" applyProtection="1">
      <alignment horizontal="right" vertical="top"/>
    </xf>
    <xf numFmtId="0" fontId="4" fillId="0" borderId="0" xfId="0" applyFont="1" applyFill="1" applyBorder="1" applyAlignment="1">
      <alignment horizontal="center" vertical="top" wrapText="1"/>
    </xf>
    <xf numFmtId="165" fontId="2" fillId="0" borderId="0" xfId="0" applyNumberFormat="1" applyFont="1" applyFill="1" applyAlignment="1">
      <alignment horizontal="right" vertical="top" wrapText="1"/>
    </xf>
    <xf numFmtId="165" fontId="2" fillId="0" borderId="0" xfId="0" applyNumberFormat="1" applyFont="1" applyFill="1" applyBorder="1" applyAlignment="1">
      <alignment horizontal="right" vertical="top"/>
    </xf>
    <xf numFmtId="165" fontId="2" fillId="0" borderId="0" xfId="0" applyNumberFormat="1" applyFont="1" applyFill="1" applyAlignment="1">
      <alignment horizontal="right" vertical="top"/>
    </xf>
    <xf numFmtId="165" fontId="6" fillId="0" borderId="0" xfId="0" applyNumberFormat="1" applyFont="1" applyFill="1" applyAlignment="1">
      <alignment horizontal="right" vertical="top"/>
    </xf>
    <xf numFmtId="165" fontId="4" fillId="0" borderId="0" xfId="0" applyNumberFormat="1" applyFont="1" applyFill="1" applyAlignment="1">
      <alignment horizontal="right" vertical="top" wrapText="1"/>
    </xf>
    <xf numFmtId="165" fontId="4" fillId="0" borderId="0" xfId="0" applyNumberFormat="1" applyFont="1" applyFill="1" applyAlignment="1">
      <alignment horizontal="right" vertical="top"/>
    </xf>
    <xf numFmtId="165" fontId="5" fillId="0" borderId="0" xfId="0" applyNumberFormat="1" applyFont="1" applyFill="1" applyAlignment="1">
      <alignment horizontal="right" vertical="top"/>
    </xf>
    <xf numFmtId="165" fontId="0" fillId="0" borderId="0" xfId="0" applyNumberFormat="1" applyFill="1" applyAlignment="1">
      <alignment horizontal="right" vertical="top"/>
    </xf>
    <xf numFmtId="4" fontId="4" fillId="0" borderId="0" xfId="0" applyNumberFormat="1" applyFont="1" applyFill="1" applyAlignment="1">
      <alignment horizontal="right" vertical="top" wrapText="1"/>
    </xf>
    <xf numFmtId="4" fontId="5" fillId="0" borderId="0" xfId="0" applyNumberFormat="1" applyFont="1" applyFill="1" applyAlignment="1">
      <alignment horizontal="right" vertical="top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left" vertical="top" wrapText="1"/>
    </xf>
    <xf numFmtId="165" fontId="8" fillId="0" borderId="6" xfId="0" applyNumberFormat="1" applyFont="1" applyFill="1" applyBorder="1" applyAlignment="1">
      <alignment horizontal="right" vertical="top" wrapText="1"/>
    </xf>
    <xf numFmtId="165" fontId="8" fillId="0" borderId="0" xfId="0" applyNumberFormat="1" applyFont="1" applyFill="1" applyAlignment="1">
      <alignment horizontal="right" vertical="top"/>
    </xf>
    <xf numFmtId="165" fontId="9" fillId="0" borderId="0" xfId="0" applyNumberFormat="1" applyFont="1" applyFill="1" applyAlignment="1">
      <alignment horizontal="right" vertical="top"/>
    </xf>
    <xf numFmtId="4" fontId="8" fillId="0" borderId="5" xfId="0" applyNumberFormat="1" applyFont="1" applyFill="1" applyBorder="1" applyAlignment="1" applyProtection="1">
      <alignment horizontal="right" vertical="top"/>
    </xf>
    <xf numFmtId="4" fontId="8" fillId="0" borderId="5" xfId="1" applyNumberFormat="1" applyFont="1" applyFill="1" applyBorder="1" applyAlignment="1" applyProtection="1">
      <alignment horizontal="right" vertical="top"/>
    </xf>
    <xf numFmtId="4" fontId="8" fillId="0" borderId="5" xfId="0" applyNumberFormat="1" applyFont="1" applyFill="1" applyBorder="1" applyAlignment="1" applyProtection="1">
      <alignment horizontal="right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right" vertical="top" wrapText="1"/>
    </xf>
    <xf numFmtId="165" fontId="4" fillId="0" borderId="1" xfId="0" applyNumberFormat="1" applyFont="1" applyFill="1" applyBorder="1" applyAlignment="1">
      <alignment horizontal="right" vertical="top"/>
    </xf>
    <xf numFmtId="165" fontId="5" fillId="0" borderId="1" xfId="0" applyNumberFormat="1" applyFont="1" applyFill="1" applyBorder="1" applyAlignment="1">
      <alignment horizontal="right" vertical="top"/>
    </xf>
    <xf numFmtId="4" fontId="0" fillId="0" borderId="1" xfId="0" applyNumberFormat="1" applyFill="1" applyBorder="1" applyAlignment="1">
      <alignment horizontal="right" vertical="top"/>
    </xf>
    <xf numFmtId="4" fontId="4" fillId="0" borderId="1" xfId="0" applyNumberFormat="1" applyFont="1" applyFill="1" applyBorder="1" applyAlignment="1" applyProtection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Alignment="1">
      <alignment horizontal="left" vertical="top"/>
    </xf>
    <xf numFmtId="0" fontId="4" fillId="0" borderId="0" xfId="0" quotePrefix="1" applyFont="1" applyFill="1" applyAlignment="1">
      <alignment horizontal="left" vertical="top"/>
    </xf>
    <xf numFmtId="0" fontId="2" fillId="0" borderId="0" xfId="0" quotePrefix="1" applyFont="1" applyFill="1" applyAlignment="1">
      <alignment horizontal="left" vertical="top"/>
    </xf>
  </cellXfs>
  <cellStyles count="2">
    <cellStyle name="Normal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126"/>
  <sheetViews>
    <sheetView tabSelected="1" topLeftCell="D1" workbookViewId="0"/>
  </sheetViews>
  <sheetFormatPr defaultColWidth="9.140625" defaultRowHeight="12.75" x14ac:dyDescent="0.2"/>
  <cols>
    <col min="1" max="1" width="8.85546875" style="6" customWidth="1"/>
    <col min="2" max="2" width="55.85546875" style="6" customWidth="1"/>
    <col min="3" max="10" width="10.140625" style="6" customWidth="1"/>
    <col min="11" max="11" width="10.140625" style="1" customWidth="1"/>
    <col min="12" max="17" width="10.5703125" style="1" customWidth="1"/>
    <col min="18" max="18" width="11.42578125" style="1" customWidth="1"/>
    <col min="19" max="19" width="11" style="1" customWidth="1"/>
    <col min="20" max="20" width="10.85546875" style="1" customWidth="1"/>
    <col min="21" max="21" width="10.7109375" style="1" customWidth="1"/>
    <col min="22" max="23" width="11" style="1" customWidth="1"/>
    <col min="24" max="16384" width="9.140625" style="1"/>
  </cols>
  <sheetData>
    <row r="2" spans="1:24" s="10" customFormat="1" ht="14.25" x14ac:dyDescent="0.2">
      <c r="A2" s="52" t="s">
        <v>143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24" x14ac:dyDescent="0.2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24" ht="13.5" customHeight="1" thickBot="1" x14ac:dyDescent="0.25">
      <c r="A4" s="1"/>
      <c r="B4" s="1"/>
      <c r="C4" s="1"/>
      <c r="D4" s="1"/>
      <c r="F4" s="33"/>
      <c r="G4" s="33"/>
      <c r="H4" s="33"/>
      <c r="I4" s="33"/>
      <c r="K4" s="33"/>
      <c r="N4" s="53" t="s">
        <v>30</v>
      </c>
      <c r="O4" s="53"/>
      <c r="P4" s="53"/>
      <c r="Q4" s="53"/>
      <c r="R4" s="53"/>
      <c r="S4" s="53"/>
      <c r="T4" s="53"/>
      <c r="U4" s="53"/>
      <c r="V4" s="53"/>
      <c r="W4" s="53"/>
    </row>
    <row r="5" spans="1:24" ht="16.5" customHeight="1" thickBot="1" x14ac:dyDescent="0.25">
      <c r="A5" s="34" t="s">
        <v>142</v>
      </c>
      <c r="B5" s="35"/>
      <c r="C5" s="36">
        <v>2001</v>
      </c>
      <c r="D5" s="36">
        <v>2002</v>
      </c>
      <c r="E5" s="36">
        <v>2003</v>
      </c>
      <c r="F5" s="36">
        <v>2004</v>
      </c>
      <c r="G5" s="36">
        <v>2005</v>
      </c>
      <c r="H5" s="14">
        <v>2006</v>
      </c>
      <c r="I5" s="14">
        <v>2007</v>
      </c>
      <c r="J5" s="15">
        <v>2008</v>
      </c>
      <c r="K5" s="15">
        <v>2009</v>
      </c>
      <c r="L5" s="15">
        <v>2010</v>
      </c>
      <c r="M5" s="15">
        <v>2011</v>
      </c>
      <c r="N5" s="15">
        <v>2012</v>
      </c>
      <c r="O5" s="15">
        <v>2013</v>
      </c>
      <c r="P5" s="15">
        <v>2014</v>
      </c>
      <c r="Q5" s="15">
        <v>2015</v>
      </c>
      <c r="R5" s="15">
        <v>2016</v>
      </c>
      <c r="S5" s="15">
        <v>2017</v>
      </c>
      <c r="T5" s="15">
        <v>2018</v>
      </c>
      <c r="U5" s="15">
        <v>2019</v>
      </c>
      <c r="V5" s="15">
        <v>2020</v>
      </c>
      <c r="W5" s="15">
        <v>2021</v>
      </c>
      <c r="X5" s="9"/>
    </row>
    <row r="6" spans="1:24" x14ac:dyDescent="0.2">
      <c r="A6" s="37"/>
      <c r="B6" s="38" t="s">
        <v>31</v>
      </c>
      <c r="C6" s="39">
        <v>344377.1</v>
      </c>
      <c r="D6" s="39">
        <v>350421.7</v>
      </c>
      <c r="E6" s="39">
        <v>423564.7</v>
      </c>
      <c r="F6" s="39">
        <v>502422.3</v>
      </c>
      <c r="G6" s="40">
        <v>551227</v>
      </c>
      <c r="H6" s="40">
        <v>423646.8</v>
      </c>
      <c r="I6" s="40">
        <v>548888.6</v>
      </c>
      <c r="J6" s="40">
        <v>622993.69999999995</v>
      </c>
      <c r="K6" s="40">
        <v>490415.2</v>
      </c>
      <c r="L6" s="40">
        <v>624003.19999999995</v>
      </c>
      <c r="M6" s="41">
        <v>919265</v>
      </c>
      <c r="N6" s="41">
        <v>928119.5</v>
      </c>
      <c r="O6" s="41">
        <v>923219.8</v>
      </c>
      <c r="P6" s="41">
        <v>735647.7</v>
      </c>
      <c r="Q6" s="41">
        <v>492294.6</v>
      </c>
      <c r="R6" s="42">
        <v>414185.25312000001</v>
      </c>
      <c r="S6" s="43">
        <v>462820.44579000003</v>
      </c>
      <c r="T6" s="43">
        <v>415922.25391999999</v>
      </c>
      <c r="U6" s="42">
        <v>434949.50526000001</v>
      </c>
      <c r="V6" s="44">
        <v>376962.59759000002</v>
      </c>
      <c r="W6" s="44">
        <v>466207.47347000003</v>
      </c>
    </row>
    <row r="7" spans="1:24" x14ac:dyDescent="0.2">
      <c r="A7" s="2" t="s">
        <v>0</v>
      </c>
      <c r="B7" s="12" t="s">
        <v>32</v>
      </c>
      <c r="C7" s="23">
        <v>7745.7</v>
      </c>
      <c r="D7" s="23">
        <v>7632.8</v>
      </c>
      <c r="E7" s="23">
        <v>20076</v>
      </c>
      <c r="F7" s="23">
        <v>9509.5</v>
      </c>
      <c r="G7" s="24">
        <v>3375.2</v>
      </c>
      <c r="H7" s="24">
        <v>2247.1999999999998</v>
      </c>
      <c r="I7" s="24">
        <v>6869</v>
      </c>
      <c r="J7" s="24">
        <v>6649.6</v>
      </c>
      <c r="K7" s="25">
        <v>4822.6000000000004</v>
      </c>
      <c r="L7" s="25">
        <v>14011.9</v>
      </c>
      <c r="M7" s="26">
        <v>27951.8</v>
      </c>
      <c r="N7" s="26">
        <v>26870.5</v>
      </c>
      <c r="O7" s="26">
        <v>24961.8</v>
      </c>
      <c r="P7" s="26">
        <v>43253.9</v>
      </c>
      <c r="Q7" s="26">
        <v>12530.4</v>
      </c>
      <c r="R7" s="18">
        <v>18269.800930000001</v>
      </c>
      <c r="S7" s="20">
        <v>19210.227859999999</v>
      </c>
      <c r="T7" s="20">
        <v>16089.480149999999</v>
      </c>
      <c r="U7" s="18">
        <v>12420.332060000001</v>
      </c>
      <c r="V7" s="18">
        <v>11450.40454</v>
      </c>
      <c r="W7" s="18">
        <v>11621.483200000001</v>
      </c>
    </row>
    <row r="8" spans="1:24" x14ac:dyDescent="0.2">
      <c r="A8" s="3" t="s">
        <v>21</v>
      </c>
      <c r="B8" s="13" t="s">
        <v>33</v>
      </c>
      <c r="C8" s="27">
        <v>131.6</v>
      </c>
      <c r="D8" s="27">
        <v>63.1</v>
      </c>
      <c r="E8" s="27">
        <v>226.3</v>
      </c>
      <c r="F8" s="27">
        <v>198.3</v>
      </c>
      <c r="G8" s="28">
        <v>2.7</v>
      </c>
      <c r="H8" s="28">
        <v>86.5</v>
      </c>
      <c r="I8" s="28">
        <v>291.39999999999998</v>
      </c>
      <c r="J8" s="28">
        <v>97.7</v>
      </c>
      <c r="K8" s="28">
        <v>134.6</v>
      </c>
      <c r="L8" s="28">
        <v>5</v>
      </c>
      <c r="M8" s="29">
        <v>2</v>
      </c>
      <c r="N8" s="29">
        <v>6.9</v>
      </c>
      <c r="O8" s="29" t="s">
        <v>2</v>
      </c>
      <c r="P8" s="29">
        <v>71.5</v>
      </c>
      <c r="Q8" s="29">
        <v>85.5</v>
      </c>
      <c r="R8" s="19">
        <v>57.819679999999998</v>
      </c>
      <c r="S8" s="21">
        <v>338.28528999999997</v>
      </c>
      <c r="T8" s="21">
        <v>51.487589999999997</v>
      </c>
      <c r="U8" s="19">
        <v>7.6659600000000001</v>
      </c>
      <c r="V8" s="19">
        <v>149.35317000000001</v>
      </c>
      <c r="W8" s="19">
        <v>0.96914999999999996</v>
      </c>
    </row>
    <row r="9" spans="1:24" x14ac:dyDescent="0.2">
      <c r="A9" s="3" t="s">
        <v>22</v>
      </c>
      <c r="B9" s="13" t="s">
        <v>34</v>
      </c>
      <c r="C9" s="27">
        <v>6686.1</v>
      </c>
      <c r="D9" s="27">
        <v>6071.8</v>
      </c>
      <c r="E9" s="27">
        <v>19063.8</v>
      </c>
      <c r="F9" s="27">
        <v>8706.6</v>
      </c>
      <c r="G9" s="28">
        <v>1813.6</v>
      </c>
      <c r="H9" s="28">
        <v>1813.6</v>
      </c>
      <c r="I9" s="28">
        <v>4576.3</v>
      </c>
      <c r="J9" s="28">
        <v>1373.3</v>
      </c>
      <c r="K9" s="28">
        <v>1344</v>
      </c>
      <c r="L9" s="28">
        <v>9695.9</v>
      </c>
      <c r="M9" s="29">
        <v>21507.200000000001</v>
      </c>
      <c r="N9" s="29">
        <v>21547.599999999999</v>
      </c>
      <c r="O9" s="29">
        <v>17289.8</v>
      </c>
      <c r="P9" s="29">
        <v>34975.1</v>
      </c>
      <c r="Q9" s="29">
        <v>5879.2</v>
      </c>
      <c r="R9" s="19">
        <v>7553.39365</v>
      </c>
      <c r="S9" s="21">
        <v>8373.1574799999999</v>
      </c>
      <c r="T9" s="21">
        <v>7184.9130699999996</v>
      </c>
      <c r="U9" s="19">
        <v>6182.4238800000003</v>
      </c>
      <c r="V9" s="19">
        <v>3678.83221</v>
      </c>
      <c r="W9" s="19">
        <v>4379.1070600000003</v>
      </c>
    </row>
    <row r="10" spans="1:24" ht="24" x14ac:dyDescent="0.2">
      <c r="A10" s="3" t="s">
        <v>23</v>
      </c>
      <c r="B10" s="13" t="s">
        <v>35</v>
      </c>
      <c r="C10" s="27" t="s">
        <v>2</v>
      </c>
      <c r="D10" s="27">
        <v>440.4</v>
      </c>
      <c r="E10" s="27" t="s">
        <v>2</v>
      </c>
      <c r="F10" s="27">
        <v>43.4</v>
      </c>
      <c r="G10" s="28">
        <v>49.8</v>
      </c>
      <c r="H10" s="28">
        <v>8.6999999999999993</v>
      </c>
      <c r="I10" s="28" t="s">
        <v>2</v>
      </c>
      <c r="J10" s="28" t="s">
        <v>2</v>
      </c>
      <c r="K10" s="28" t="s">
        <v>2</v>
      </c>
      <c r="L10" s="28" t="s">
        <v>2</v>
      </c>
      <c r="M10" s="28" t="s">
        <v>2</v>
      </c>
      <c r="N10" s="29" t="s">
        <v>2</v>
      </c>
      <c r="O10" s="28" t="s">
        <v>2</v>
      </c>
      <c r="P10" s="28">
        <v>0.1</v>
      </c>
      <c r="Q10" s="29" t="s">
        <v>2</v>
      </c>
      <c r="R10" s="19" t="s">
        <v>2</v>
      </c>
      <c r="S10" s="21" t="s">
        <v>2</v>
      </c>
      <c r="T10" s="21" t="s">
        <v>2</v>
      </c>
      <c r="U10" s="19" t="s">
        <v>2</v>
      </c>
      <c r="V10" s="19" t="s">
        <v>2</v>
      </c>
      <c r="W10" s="19" t="s">
        <v>2</v>
      </c>
    </row>
    <row r="11" spans="1:24" ht="36" x14ac:dyDescent="0.2">
      <c r="A11" s="3" t="s">
        <v>24</v>
      </c>
      <c r="B11" s="13" t="s">
        <v>36</v>
      </c>
      <c r="C11" s="27">
        <v>925</v>
      </c>
      <c r="D11" s="27">
        <v>1047.5</v>
      </c>
      <c r="E11" s="27">
        <v>777.8</v>
      </c>
      <c r="F11" s="27">
        <v>553.70000000000005</v>
      </c>
      <c r="G11" s="28">
        <v>1501.7</v>
      </c>
      <c r="H11" s="28">
        <v>338.4</v>
      </c>
      <c r="I11" s="28">
        <v>1990.8</v>
      </c>
      <c r="J11" s="28">
        <v>5178.6000000000004</v>
      </c>
      <c r="K11" s="28">
        <v>3344</v>
      </c>
      <c r="L11" s="28">
        <v>4303</v>
      </c>
      <c r="M11" s="29">
        <v>6438.6</v>
      </c>
      <c r="N11" s="29">
        <v>5288.6</v>
      </c>
      <c r="O11" s="29">
        <v>7638.2</v>
      </c>
      <c r="P11" s="29">
        <v>8170.3</v>
      </c>
      <c r="Q11" s="29">
        <v>6542.4</v>
      </c>
      <c r="R11" s="19">
        <v>10640.04297</v>
      </c>
      <c r="S11" s="21">
        <v>10484.781440000001</v>
      </c>
      <c r="T11" s="21">
        <v>8841.9492800000007</v>
      </c>
      <c r="U11" s="19">
        <v>6226.98981</v>
      </c>
      <c r="V11" s="19">
        <v>7595.96378</v>
      </c>
      <c r="W11" s="19">
        <v>7236.4320200000002</v>
      </c>
    </row>
    <row r="12" spans="1:24" ht="24" x14ac:dyDescent="0.2">
      <c r="A12" s="3" t="s">
        <v>25</v>
      </c>
      <c r="B12" s="13" t="s">
        <v>37</v>
      </c>
      <c r="C12" s="27">
        <v>3</v>
      </c>
      <c r="D12" s="27">
        <v>10</v>
      </c>
      <c r="E12" s="27">
        <v>8.1</v>
      </c>
      <c r="F12" s="27">
        <v>7.5</v>
      </c>
      <c r="G12" s="28">
        <v>7.4</v>
      </c>
      <c r="H12" s="28" t="s">
        <v>2</v>
      </c>
      <c r="I12" s="28">
        <v>10.5</v>
      </c>
      <c r="J12" s="28" t="s">
        <v>2</v>
      </c>
      <c r="K12" s="28" t="s">
        <v>2</v>
      </c>
      <c r="L12" s="28">
        <v>8</v>
      </c>
      <c r="M12" s="29">
        <v>4</v>
      </c>
      <c r="N12" s="29">
        <v>27.4</v>
      </c>
      <c r="O12" s="29">
        <v>33.799999999999997</v>
      </c>
      <c r="P12" s="29">
        <v>36.9</v>
      </c>
      <c r="Q12" s="29">
        <v>23.3</v>
      </c>
      <c r="R12" s="19">
        <v>18.544630000000002</v>
      </c>
      <c r="S12" s="21">
        <v>14.00365</v>
      </c>
      <c r="T12" s="21">
        <v>11.13021</v>
      </c>
      <c r="U12" s="19">
        <v>3.2524099999999998</v>
      </c>
      <c r="V12" s="19">
        <v>26.255379999999999</v>
      </c>
      <c r="W12" s="19">
        <v>4.9749699999999999</v>
      </c>
    </row>
    <row r="13" spans="1:24" x14ac:dyDescent="0.2">
      <c r="A13" s="4" t="s">
        <v>1</v>
      </c>
      <c r="B13" s="12" t="s">
        <v>38</v>
      </c>
      <c r="C13" s="23">
        <v>33079.1</v>
      </c>
      <c r="D13" s="23">
        <v>33423.599999999999</v>
      </c>
      <c r="E13" s="23">
        <v>42952.1</v>
      </c>
      <c r="F13" s="23">
        <v>57186.5</v>
      </c>
      <c r="G13" s="25">
        <v>43073.4</v>
      </c>
      <c r="H13" s="25">
        <v>41552.400000000001</v>
      </c>
      <c r="I13" s="25">
        <v>65038.6</v>
      </c>
      <c r="J13" s="25">
        <v>74433.2</v>
      </c>
      <c r="K13" s="25">
        <v>104090.9</v>
      </c>
      <c r="L13" s="25">
        <v>136898.5</v>
      </c>
      <c r="M13" s="26">
        <v>189803.1</v>
      </c>
      <c r="N13" s="26">
        <v>149900.20000000001</v>
      </c>
      <c r="O13" s="26">
        <v>158658.1</v>
      </c>
      <c r="P13" s="26">
        <v>138374.20000000001</v>
      </c>
      <c r="Q13" s="26">
        <v>102511.2</v>
      </c>
      <c r="R13" s="18">
        <v>68086.505810000002</v>
      </c>
      <c r="S13" s="20">
        <v>111071.62609000001</v>
      </c>
      <c r="T13" s="20">
        <v>110828.01820999999</v>
      </c>
      <c r="U13" s="18">
        <v>113067.7157</v>
      </c>
      <c r="V13" s="18">
        <v>132272.10068</v>
      </c>
      <c r="W13" s="18">
        <v>154184.48404000001</v>
      </c>
    </row>
    <row r="14" spans="1:24" ht="36" x14ac:dyDescent="0.2">
      <c r="A14" s="3" t="s">
        <v>26</v>
      </c>
      <c r="B14" s="13" t="s">
        <v>39</v>
      </c>
      <c r="C14" s="27">
        <v>279.60000000000002</v>
      </c>
      <c r="D14" s="27">
        <v>383.4</v>
      </c>
      <c r="E14" s="27">
        <v>195.2</v>
      </c>
      <c r="F14" s="27">
        <v>49.2</v>
      </c>
      <c r="G14" s="28">
        <v>82.6</v>
      </c>
      <c r="H14" s="28">
        <v>463.4</v>
      </c>
      <c r="I14" s="28">
        <v>1773.2</v>
      </c>
      <c r="J14" s="28">
        <v>926.6</v>
      </c>
      <c r="K14" s="28">
        <v>298.39999999999998</v>
      </c>
      <c r="L14" s="28">
        <v>949.7</v>
      </c>
      <c r="M14" s="29">
        <v>1256.5999999999999</v>
      </c>
      <c r="N14" s="29">
        <v>1911.1</v>
      </c>
      <c r="O14" s="29">
        <v>1317.7</v>
      </c>
      <c r="P14" s="29">
        <v>775.8</v>
      </c>
      <c r="Q14" s="29">
        <v>632</v>
      </c>
      <c r="R14" s="19">
        <v>1633.31297</v>
      </c>
      <c r="S14" s="21">
        <v>1265.1345799999999</v>
      </c>
      <c r="T14" s="21">
        <v>1329.47154</v>
      </c>
      <c r="U14" s="19">
        <v>1371.1118200000001</v>
      </c>
      <c r="V14" s="19">
        <v>1655.1891800000001</v>
      </c>
      <c r="W14" s="19">
        <v>1274.3631499999999</v>
      </c>
    </row>
    <row r="15" spans="1:24" x14ac:dyDescent="0.2">
      <c r="A15" s="3" t="s">
        <v>27</v>
      </c>
      <c r="B15" s="13" t="s">
        <v>40</v>
      </c>
      <c r="C15" s="27">
        <v>2367.6999999999998</v>
      </c>
      <c r="D15" s="27">
        <v>2734.2</v>
      </c>
      <c r="E15" s="27">
        <v>1246.2</v>
      </c>
      <c r="F15" s="27">
        <v>1744</v>
      </c>
      <c r="G15" s="28">
        <v>1906.4</v>
      </c>
      <c r="H15" s="28">
        <v>2921.4</v>
      </c>
      <c r="I15" s="28">
        <v>1637.5</v>
      </c>
      <c r="J15" s="28">
        <v>2889.3</v>
      </c>
      <c r="K15" s="28">
        <v>3175.2</v>
      </c>
      <c r="L15" s="28">
        <v>7979.4</v>
      </c>
      <c r="M15" s="29">
        <v>22405.4</v>
      </c>
      <c r="N15" s="29">
        <v>16327.8</v>
      </c>
      <c r="O15" s="29">
        <v>12067.4</v>
      </c>
      <c r="P15" s="29">
        <v>13191.2</v>
      </c>
      <c r="Q15" s="29">
        <v>6874.3</v>
      </c>
      <c r="R15" s="19">
        <v>2806.2866199999999</v>
      </c>
      <c r="S15" s="21">
        <v>1905.3122100000001</v>
      </c>
      <c r="T15" s="21">
        <v>500.43284</v>
      </c>
      <c r="U15" s="19">
        <v>395.70008000000001</v>
      </c>
      <c r="V15" s="19">
        <v>233.81891999999999</v>
      </c>
      <c r="W15" s="19">
        <v>1044.8091899999999</v>
      </c>
    </row>
    <row r="16" spans="1:24" ht="15" customHeight="1" x14ac:dyDescent="0.2">
      <c r="A16" s="3" t="s">
        <v>28</v>
      </c>
      <c r="B16" s="13" t="s">
        <v>41</v>
      </c>
      <c r="C16" s="27">
        <v>5140.6000000000004</v>
      </c>
      <c r="D16" s="27">
        <v>6336.6</v>
      </c>
      <c r="E16" s="27">
        <v>28805.599999999999</v>
      </c>
      <c r="F16" s="27">
        <v>34577.9</v>
      </c>
      <c r="G16" s="28">
        <v>23107.5</v>
      </c>
      <c r="H16" s="28">
        <v>20329</v>
      </c>
      <c r="I16" s="28">
        <v>39250.199999999997</v>
      </c>
      <c r="J16" s="28">
        <v>41599.300000000003</v>
      </c>
      <c r="K16" s="28">
        <v>78201.7</v>
      </c>
      <c r="L16" s="28">
        <v>104739.7</v>
      </c>
      <c r="M16" s="29">
        <v>112514</v>
      </c>
      <c r="N16" s="29">
        <v>98551</v>
      </c>
      <c r="O16" s="29">
        <v>104034.5</v>
      </c>
      <c r="P16" s="29">
        <v>73889.7</v>
      </c>
      <c r="Q16" s="29">
        <v>79149.8</v>
      </c>
      <c r="R16" s="19">
        <v>52441.915350000003</v>
      </c>
      <c r="S16" s="21">
        <v>87666.990820000006</v>
      </c>
      <c r="T16" s="21">
        <v>83985.015369999994</v>
      </c>
      <c r="U16" s="19">
        <v>91733.834090000004</v>
      </c>
      <c r="V16" s="19">
        <v>120596.31544000001</v>
      </c>
      <c r="W16" s="19">
        <v>136699.53802000001</v>
      </c>
    </row>
    <row r="17" spans="1:23" x14ac:dyDescent="0.2">
      <c r="A17" s="3" t="s">
        <v>29</v>
      </c>
      <c r="B17" s="13" t="s">
        <v>42</v>
      </c>
      <c r="C17" s="27">
        <v>5.6</v>
      </c>
      <c r="D17" s="27">
        <v>14.6</v>
      </c>
      <c r="E17" s="27">
        <v>73.599999999999994</v>
      </c>
      <c r="F17" s="27">
        <v>16.899999999999999</v>
      </c>
      <c r="G17" s="28">
        <v>18.399999999999999</v>
      </c>
      <c r="H17" s="28">
        <v>16.8</v>
      </c>
      <c r="I17" s="28">
        <v>87.3</v>
      </c>
      <c r="J17" s="28">
        <v>11.9</v>
      </c>
      <c r="K17" s="28">
        <v>48.4</v>
      </c>
      <c r="L17" s="28">
        <v>32.6</v>
      </c>
      <c r="M17" s="29">
        <v>235.2</v>
      </c>
      <c r="N17" s="29" t="s">
        <v>2</v>
      </c>
      <c r="O17" s="29">
        <v>42.3</v>
      </c>
      <c r="P17" s="29" t="s">
        <v>2</v>
      </c>
      <c r="Q17" s="29">
        <v>294.5</v>
      </c>
      <c r="R17" s="19">
        <v>39.673699999999997</v>
      </c>
      <c r="S17" s="21">
        <v>21.290859999999999</v>
      </c>
      <c r="T17" s="21">
        <v>2.51783</v>
      </c>
      <c r="U17" s="19">
        <v>0.74112999999999996</v>
      </c>
      <c r="V17" s="19">
        <v>35.46622</v>
      </c>
      <c r="W17" s="19">
        <v>76.579740000000001</v>
      </c>
    </row>
    <row r="18" spans="1:23" x14ac:dyDescent="0.2">
      <c r="A18" s="5">
        <v>10</v>
      </c>
      <c r="B18" s="13" t="s">
        <v>43</v>
      </c>
      <c r="C18" s="27">
        <v>10534</v>
      </c>
      <c r="D18" s="27">
        <v>16846.2</v>
      </c>
      <c r="E18" s="27">
        <v>7854.5</v>
      </c>
      <c r="F18" s="27">
        <v>10082</v>
      </c>
      <c r="G18" s="28">
        <v>12633.7</v>
      </c>
      <c r="H18" s="28">
        <v>10233.299999999999</v>
      </c>
      <c r="I18" s="28">
        <v>7892</v>
      </c>
      <c r="J18" s="28">
        <v>11566</v>
      </c>
      <c r="K18" s="28">
        <v>6561</v>
      </c>
      <c r="L18" s="28">
        <v>6877.5</v>
      </c>
      <c r="M18" s="29">
        <v>11427.7</v>
      </c>
      <c r="N18" s="29">
        <v>7167.9</v>
      </c>
      <c r="O18" s="29">
        <v>8755.6</v>
      </c>
      <c r="P18" s="29">
        <v>20754.3</v>
      </c>
      <c r="Q18" s="29">
        <v>9465</v>
      </c>
      <c r="R18" s="19">
        <v>7315.5706300000002</v>
      </c>
      <c r="S18" s="21">
        <v>12172.446620000001</v>
      </c>
      <c r="T18" s="21">
        <v>9234.2468399999998</v>
      </c>
      <c r="U18" s="19">
        <v>10314.689710000001</v>
      </c>
      <c r="V18" s="19">
        <v>6788.2167499999996</v>
      </c>
      <c r="W18" s="19">
        <v>5713.93833</v>
      </c>
    </row>
    <row r="19" spans="1:23" ht="13.5" customHeight="1" x14ac:dyDescent="0.2">
      <c r="A19" s="5">
        <v>11</v>
      </c>
      <c r="B19" s="13" t="s">
        <v>44</v>
      </c>
      <c r="C19" s="27">
        <v>179</v>
      </c>
      <c r="D19" s="27">
        <v>134.69999999999999</v>
      </c>
      <c r="E19" s="27">
        <v>64.099999999999994</v>
      </c>
      <c r="F19" s="27">
        <v>126.2</v>
      </c>
      <c r="G19" s="28">
        <v>463.4</v>
      </c>
      <c r="H19" s="28">
        <v>147.19999999999999</v>
      </c>
      <c r="I19" s="28">
        <v>1.3</v>
      </c>
      <c r="J19" s="28">
        <v>3.8</v>
      </c>
      <c r="K19" s="28">
        <v>46.6</v>
      </c>
      <c r="L19" s="28">
        <v>33.299999999999997</v>
      </c>
      <c r="M19" s="29">
        <v>51.9</v>
      </c>
      <c r="N19" s="29">
        <v>66.599999999999994</v>
      </c>
      <c r="O19" s="29">
        <v>54.6</v>
      </c>
      <c r="P19" s="29">
        <v>69.400000000000006</v>
      </c>
      <c r="Q19" s="29">
        <v>93.9</v>
      </c>
      <c r="R19" s="19">
        <v>11.234999999999999</v>
      </c>
      <c r="S19" s="21">
        <v>913.26297999999997</v>
      </c>
      <c r="T19" s="21">
        <v>520.11857999999995</v>
      </c>
      <c r="U19" s="19">
        <v>3.3136199999999998</v>
      </c>
      <c r="V19" s="19">
        <v>25.43496</v>
      </c>
      <c r="W19" s="19">
        <v>167.76755</v>
      </c>
    </row>
    <row r="20" spans="1:23" ht="36" x14ac:dyDescent="0.2">
      <c r="A20" s="5">
        <v>12</v>
      </c>
      <c r="B20" s="13" t="s">
        <v>45</v>
      </c>
      <c r="C20" s="27">
        <v>14562.3</v>
      </c>
      <c r="D20" s="27">
        <v>6971.2</v>
      </c>
      <c r="E20" s="27">
        <v>4710.3</v>
      </c>
      <c r="F20" s="27">
        <v>10590</v>
      </c>
      <c r="G20" s="28">
        <v>4860.6000000000004</v>
      </c>
      <c r="H20" s="28">
        <v>7440.4</v>
      </c>
      <c r="I20" s="28">
        <v>14259.6</v>
      </c>
      <c r="J20" s="28">
        <v>17228.2</v>
      </c>
      <c r="K20" s="28">
        <v>15743.7</v>
      </c>
      <c r="L20" s="28">
        <v>16258.1</v>
      </c>
      <c r="M20" s="29">
        <v>41904.1</v>
      </c>
      <c r="N20" s="29">
        <v>25815.200000000001</v>
      </c>
      <c r="O20" s="29">
        <v>32371.4</v>
      </c>
      <c r="P20" s="29">
        <v>29668.2</v>
      </c>
      <c r="Q20" s="29">
        <v>5940.7</v>
      </c>
      <c r="R20" s="19">
        <v>3712.2954399999999</v>
      </c>
      <c r="S20" s="21">
        <v>7045.56196</v>
      </c>
      <c r="T20" s="21">
        <v>15226.96984</v>
      </c>
      <c r="U20" s="19">
        <v>9236.0284100000008</v>
      </c>
      <c r="V20" s="19">
        <v>2922.0712600000002</v>
      </c>
      <c r="W20" s="19">
        <v>9206.5431900000003</v>
      </c>
    </row>
    <row r="21" spans="1:23" ht="24" x14ac:dyDescent="0.2">
      <c r="A21" s="5">
        <v>13</v>
      </c>
      <c r="B21" s="13" t="s">
        <v>46</v>
      </c>
      <c r="C21" s="27">
        <v>10</v>
      </c>
      <c r="D21" s="27" t="s">
        <v>2</v>
      </c>
      <c r="E21" s="27" t="s">
        <v>2</v>
      </c>
      <c r="F21" s="27">
        <v>0.3</v>
      </c>
      <c r="G21" s="28" t="s">
        <v>2</v>
      </c>
      <c r="H21" s="28">
        <v>0.9</v>
      </c>
      <c r="I21" s="28">
        <v>132.19999999999999</v>
      </c>
      <c r="J21" s="28">
        <v>208.1</v>
      </c>
      <c r="K21" s="28">
        <v>15.9</v>
      </c>
      <c r="L21" s="28">
        <v>28.2</v>
      </c>
      <c r="M21" s="29" t="s">
        <v>2</v>
      </c>
      <c r="N21" s="29">
        <v>53.5</v>
      </c>
      <c r="O21" s="29">
        <v>4.9000000000000004</v>
      </c>
      <c r="P21" s="29">
        <v>0.1</v>
      </c>
      <c r="Q21" s="29">
        <v>61</v>
      </c>
      <c r="R21" s="19">
        <v>125.53655000000001</v>
      </c>
      <c r="S21" s="21">
        <v>81.520340000000004</v>
      </c>
      <c r="T21" s="21">
        <v>29.245370000000001</v>
      </c>
      <c r="U21" s="19">
        <v>12.29684</v>
      </c>
      <c r="V21" s="19">
        <v>15.587949999999999</v>
      </c>
      <c r="W21" s="19">
        <v>0.94486999999999999</v>
      </c>
    </row>
    <row r="22" spans="1:23" ht="36" x14ac:dyDescent="0.2">
      <c r="A22" s="5">
        <v>14</v>
      </c>
      <c r="B22" s="13" t="s">
        <v>47</v>
      </c>
      <c r="C22" s="27">
        <v>0.3</v>
      </c>
      <c r="D22" s="27">
        <v>2.7</v>
      </c>
      <c r="E22" s="27">
        <v>2.6</v>
      </c>
      <c r="F22" s="27" t="s">
        <v>2</v>
      </c>
      <c r="G22" s="28">
        <v>0.8</v>
      </c>
      <c r="H22" s="28" t="s">
        <v>2</v>
      </c>
      <c r="I22" s="28">
        <v>5.3</v>
      </c>
      <c r="J22" s="28" t="s">
        <v>2</v>
      </c>
      <c r="K22" s="28" t="s">
        <v>2</v>
      </c>
      <c r="L22" s="28" t="s">
        <v>2</v>
      </c>
      <c r="M22" s="29">
        <v>8.1999999999999993</v>
      </c>
      <c r="N22" s="29">
        <v>7.1</v>
      </c>
      <c r="O22" s="29">
        <v>9.6999999999999993</v>
      </c>
      <c r="P22" s="29">
        <v>25.5</v>
      </c>
      <c r="Q22" s="29" t="s">
        <v>2</v>
      </c>
      <c r="R22" s="19">
        <v>0.67954999999999999</v>
      </c>
      <c r="S22" s="21">
        <v>0.10571999999999999</v>
      </c>
      <c r="T22" s="21" t="s">
        <v>2</v>
      </c>
      <c r="U22" s="19" t="s">
        <v>2</v>
      </c>
      <c r="V22" s="19" t="s">
        <v>2</v>
      </c>
      <c r="W22" s="19" t="s">
        <v>2</v>
      </c>
    </row>
    <row r="23" spans="1:23" ht="36" x14ac:dyDescent="0.2">
      <c r="A23" s="2" t="s">
        <v>3</v>
      </c>
      <c r="B23" s="12" t="s">
        <v>48</v>
      </c>
      <c r="C23" s="23">
        <v>3730.4</v>
      </c>
      <c r="D23" s="23">
        <v>4309.5</v>
      </c>
      <c r="E23" s="23">
        <v>10572.5</v>
      </c>
      <c r="F23" s="23">
        <v>24198.3</v>
      </c>
      <c r="G23" s="25">
        <v>27373.3</v>
      </c>
      <c r="H23" s="25">
        <v>8376.7000000000007</v>
      </c>
      <c r="I23" s="25">
        <v>20779.599999999999</v>
      </c>
      <c r="J23" s="25">
        <v>27361.599999999999</v>
      </c>
      <c r="K23" s="25">
        <v>23572.400000000001</v>
      </c>
      <c r="L23" s="25">
        <v>11759.2</v>
      </c>
      <c r="M23" s="26">
        <v>3130.7</v>
      </c>
      <c r="N23" s="26">
        <v>574.20000000000005</v>
      </c>
      <c r="O23" s="26">
        <v>322.7</v>
      </c>
      <c r="P23" s="26">
        <v>358.2</v>
      </c>
      <c r="Q23" s="26">
        <v>423.5</v>
      </c>
      <c r="R23" s="18">
        <v>500.77181999999999</v>
      </c>
      <c r="S23" s="20">
        <v>997.34581000000003</v>
      </c>
      <c r="T23" s="20">
        <v>241.7021</v>
      </c>
      <c r="U23" s="18">
        <v>113.85763</v>
      </c>
      <c r="V23" s="18">
        <v>83.861170000000001</v>
      </c>
      <c r="W23" s="18">
        <v>35.250300000000003</v>
      </c>
    </row>
    <row r="24" spans="1:23" ht="36" x14ac:dyDescent="0.2">
      <c r="A24" s="5">
        <v>15</v>
      </c>
      <c r="B24" s="13" t="s">
        <v>48</v>
      </c>
      <c r="C24" s="27">
        <v>3730.4</v>
      </c>
      <c r="D24" s="27">
        <v>4309.5</v>
      </c>
      <c r="E24" s="27">
        <v>10572.5</v>
      </c>
      <c r="F24" s="27">
        <v>24198.3</v>
      </c>
      <c r="G24" s="28">
        <v>27373.3</v>
      </c>
      <c r="H24" s="28">
        <v>8376.7000000000007</v>
      </c>
      <c r="I24" s="28">
        <v>20779.599999999999</v>
      </c>
      <c r="J24" s="28">
        <v>27361.599999999999</v>
      </c>
      <c r="K24" s="28">
        <v>23572.400000000001</v>
      </c>
      <c r="L24" s="28">
        <v>11759.2</v>
      </c>
      <c r="M24" s="29">
        <v>3130.7</v>
      </c>
      <c r="N24" s="29">
        <v>574.20000000000005</v>
      </c>
      <c r="O24" s="29">
        <v>322.7</v>
      </c>
      <c r="P24" s="29">
        <v>358.2</v>
      </c>
      <c r="Q24" s="29">
        <v>423.5</v>
      </c>
      <c r="R24" s="19">
        <v>500.77181999999999</v>
      </c>
      <c r="S24" s="21">
        <v>997.34581000000003</v>
      </c>
      <c r="T24" s="21">
        <v>241.7021</v>
      </c>
      <c r="U24" s="19">
        <v>113.85763</v>
      </c>
      <c r="V24" s="19">
        <v>83.861170000000001</v>
      </c>
      <c r="W24" s="19">
        <v>35.250300000000003</v>
      </c>
    </row>
    <row r="25" spans="1:23" ht="24" x14ac:dyDescent="0.2">
      <c r="A25" s="2" t="s">
        <v>4</v>
      </c>
      <c r="B25" s="12" t="s">
        <v>49</v>
      </c>
      <c r="C25" s="23">
        <v>231700.3</v>
      </c>
      <c r="D25" s="23">
        <v>239784.8</v>
      </c>
      <c r="E25" s="23">
        <v>269231</v>
      </c>
      <c r="F25" s="23">
        <v>308695.40000000002</v>
      </c>
      <c r="G25" s="25">
        <v>348426.2</v>
      </c>
      <c r="H25" s="25">
        <v>194565.7</v>
      </c>
      <c r="I25" s="25">
        <v>180183.3</v>
      </c>
      <c r="J25" s="25">
        <v>220979.4</v>
      </c>
      <c r="K25" s="25">
        <v>197386.8</v>
      </c>
      <c r="L25" s="25">
        <v>231771</v>
      </c>
      <c r="M25" s="26">
        <v>208630</v>
      </c>
      <c r="N25" s="26">
        <v>229327.1</v>
      </c>
      <c r="O25" s="26">
        <v>212596.3</v>
      </c>
      <c r="P25" s="26">
        <v>185894.8</v>
      </c>
      <c r="Q25" s="26">
        <v>123517.3</v>
      </c>
      <c r="R25" s="18">
        <v>87034.482659999994</v>
      </c>
      <c r="S25" s="20">
        <v>89115.029049999997</v>
      </c>
      <c r="T25" s="20">
        <v>93437.594630000007</v>
      </c>
      <c r="U25" s="18">
        <v>94216.900980000006</v>
      </c>
      <c r="V25" s="18">
        <v>77041.958100000003</v>
      </c>
      <c r="W25" s="18">
        <v>89159.597200000004</v>
      </c>
    </row>
    <row r="26" spans="1:23" ht="24" x14ac:dyDescent="0.2">
      <c r="A26" s="5">
        <v>16</v>
      </c>
      <c r="B26" s="13" t="s">
        <v>50</v>
      </c>
      <c r="C26" s="27">
        <v>4319.2</v>
      </c>
      <c r="D26" s="27">
        <v>4451.5</v>
      </c>
      <c r="E26" s="27">
        <v>2468.5</v>
      </c>
      <c r="F26" s="27">
        <v>2966.6</v>
      </c>
      <c r="G26" s="28">
        <v>1297.3</v>
      </c>
      <c r="H26" s="28">
        <v>1561.8</v>
      </c>
      <c r="I26" s="28">
        <v>2675</v>
      </c>
      <c r="J26" s="28">
        <v>910.3</v>
      </c>
      <c r="K26" s="28">
        <v>491.6</v>
      </c>
      <c r="L26" s="28">
        <v>619.1</v>
      </c>
      <c r="M26" s="29" t="s">
        <v>2</v>
      </c>
      <c r="N26" s="29" t="s">
        <v>2</v>
      </c>
      <c r="O26" s="29">
        <v>5</v>
      </c>
      <c r="P26" s="29">
        <v>44.1</v>
      </c>
      <c r="Q26" s="29">
        <v>0.3</v>
      </c>
      <c r="R26" s="19">
        <v>8.9749999999999996E-2</v>
      </c>
      <c r="S26" s="21">
        <v>6.9770000000000003</v>
      </c>
      <c r="T26" s="21" t="s">
        <v>2</v>
      </c>
      <c r="U26" s="19" t="s">
        <v>2</v>
      </c>
      <c r="V26" s="19" t="s">
        <v>2</v>
      </c>
      <c r="W26" s="19" t="s">
        <v>2</v>
      </c>
    </row>
    <row r="27" spans="1:23" x14ac:dyDescent="0.2">
      <c r="A27" s="5">
        <v>17</v>
      </c>
      <c r="B27" s="13" t="s">
        <v>51</v>
      </c>
      <c r="C27" s="27">
        <v>5847</v>
      </c>
      <c r="D27" s="27">
        <v>9543.9</v>
      </c>
      <c r="E27" s="27">
        <v>244.3</v>
      </c>
      <c r="F27" s="27">
        <v>177.2</v>
      </c>
      <c r="G27" s="28">
        <v>1676.1</v>
      </c>
      <c r="H27" s="28">
        <v>8763.7999999999993</v>
      </c>
      <c r="I27" s="28">
        <v>17838.400000000001</v>
      </c>
      <c r="J27" s="28">
        <v>375.7</v>
      </c>
      <c r="K27" s="28">
        <v>19384</v>
      </c>
      <c r="L27" s="28">
        <v>25350.1</v>
      </c>
      <c r="M27" s="29">
        <v>3279.7</v>
      </c>
      <c r="N27" s="29">
        <v>5087</v>
      </c>
      <c r="O27" s="29">
        <v>2847.3</v>
      </c>
      <c r="P27" s="29">
        <v>41972.5</v>
      </c>
      <c r="Q27" s="29">
        <v>31373.599999999999</v>
      </c>
      <c r="R27" s="19">
        <v>731.03854999999999</v>
      </c>
      <c r="S27" s="21">
        <v>1040.2750599999999</v>
      </c>
      <c r="T27" s="21">
        <v>3157.9107100000001</v>
      </c>
      <c r="U27" s="19">
        <v>1289.8314800000001</v>
      </c>
      <c r="V27" s="19">
        <v>1248.84629</v>
      </c>
      <c r="W27" s="19">
        <v>1433.84673</v>
      </c>
    </row>
    <row r="28" spans="1:23" x14ac:dyDescent="0.2">
      <c r="A28" s="5">
        <v>18</v>
      </c>
      <c r="B28" s="13" t="s">
        <v>52</v>
      </c>
      <c r="C28" s="27">
        <v>490.1</v>
      </c>
      <c r="D28" s="27">
        <v>736.4</v>
      </c>
      <c r="E28" s="27">
        <v>341.8</v>
      </c>
      <c r="F28" s="27">
        <v>80.8</v>
      </c>
      <c r="G28" s="28">
        <v>204.4</v>
      </c>
      <c r="H28" s="28">
        <v>152.4</v>
      </c>
      <c r="I28" s="28">
        <v>227.9</v>
      </c>
      <c r="J28" s="28">
        <v>271.5</v>
      </c>
      <c r="K28" s="28">
        <v>266.10000000000002</v>
      </c>
      <c r="L28" s="28">
        <v>671.4</v>
      </c>
      <c r="M28" s="29">
        <v>520.79999999999995</v>
      </c>
      <c r="N28" s="29">
        <v>1153.5</v>
      </c>
      <c r="O28" s="29">
        <v>1678.3</v>
      </c>
      <c r="P28" s="29">
        <v>771.3</v>
      </c>
      <c r="Q28" s="29">
        <v>749.3</v>
      </c>
      <c r="R28" s="19">
        <v>525.71609000000001</v>
      </c>
      <c r="S28" s="21">
        <v>401.11518999999998</v>
      </c>
      <c r="T28" s="21">
        <v>150.47533000000001</v>
      </c>
      <c r="U28" s="19">
        <v>200.04473999999999</v>
      </c>
      <c r="V28" s="19">
        <v>220.78155000000001</v>
      </c>
      <c r="W28" s="19">
        <v>424.09339999999997</v>
      </c>
    </row>
    <row r="29" spans="1:23" ht="24" x14ac:dyDescent="0.2">
      <c r="A29" s="5">
        <v>19</v>
      </c>
      <c r="B29" s="13" t="s">
        <v>53</v>
      </c>
      <c r="C29" s="27">
        <v>1233.4000000000001</v>
      </c>
      <c r="D29" s="27">
        <v>891</v>
      </c>
      <c r="E29" s="27">
        <v>784</v>
      </c>
      <c r="F29" s="27">
        <v>688.6</v>
      </c>
      <c r="G29" s="28">
        <v>1074.7</v>
      </c>
      <c r="H29" s="28">
        <v>1160.9000000000001</v>
      </c>
      <c r="I29" s="28">
        <v>1268.2</v>
      </c>
      <c r="J29" s="28">
        <v>1301.0999999999999</v>
      </c>
      <c r="K29" s="28">
        <v>540.5</v>
      </c>
      <c r="L29" s="28">
        <v>387.2</v>
      </c>
      <c r="M29" s="29">
        <v>923.1</v>
      </c>
      <c r="N29" s="29">
        <v>706.7</v>
      </c>
      <c r="O29" s="29">
        <v>1277.2</v>
      </c>
      <c r="P29" s="29">
        <v>1576.4</v>
      </c>
      <c r="Q29" s="29">
        <v>663.3</v>
      </c>
      <c r="R29" s="19">
        <v>3238.29925</v>
      </c>
      <c r="S29" s="21">
        <v>438.29933999999997</v>
      </c>
      <c r="T29" s="21">
        <v>332.60431</v>
      </c>
      <c r="U29" s="19">
        <v>814.23154</v>
      </c>
      <c r="V29" s="19">
        <v>819.34807999999998</v>
      </c>
      <c r="W29" s="19">
        <v>1155.2850800000001</v>
      </c>
    </row>
    <row r="30" spans="1:23" ht="24" x14ac:dyDescent="0.2">
      <c r="A30" s="5">
        <v>20</v>
      </c>
      <c r="B30" s="13" t="s">
        <v>54</v>
      </c>
      <c r="C30" s="27">
        <v>25863.8</v>
      </c>
      <c r="D30" s="27">
        <v>19422</v>
      </c>
      <c r="E30" s="27">
        <v>20396.599999999999</v>
      </c>
      <c r="F30" s="27">
        <v>26173.4</v>
      </c>
      <c r="G30" s="28">
        <v>29455.5</v>
      </c>
      <c r="H30" s="28">
        <v>26549.7</v>
      </c>
      <c r="I30" s="28">
        <v>32761.4</v>
      </c>
      <c r="J30" s="28">
        <v>34516.699999999997</v>
      </c>
      <c r="K30" s="28">
        <v>31444</v>
      </c>
      <c r="L30" s="28">
        <v>33930.199999999997</v>
      </c>
      <c r="M30" s="29">
        <v>35137</v>
      </c>
      <c r="N30" s="29">
        <v>27683.599999999999</v>
      </c>
      <c r="O30" s="29">
        <v>24545.9</v>
      </c>
      <c r="P30" s="29">
        <v>19246.7</v>
      </c>
      <c r="Q30" s="29">
        <v>13017.6</v>
      </c>
      <c r="R30" s="19">
        <v>12364.9622</v>
      </c>
      <c r="S30" s="21">
        <v>11863.31984</v>
      </c>
      <c r="T30" s="21">
        <v>14449.57532</v>
      </c>
      <c r="U30" s="19">
        <v>16301.2988</v>
      </c>
      <c r="V30" s="19">
        <v>10558.18975</v>
      </c>
      <c r="W30" s="19">
        <v>18517.75171</v>
      </c>
    </row>
    <row r="31" spans="1:23" x14ac:dyDescent="0.2">
      <c r="A31" s="5">
        <v>21</v>
      </c>
      <c r="B31" s="13" t="s">
        <v>55</v>
      </c>
      <c r="C31" s="27">
        <v>170.3</v>
      </c>
      <c r="D31" s="27">
        <v>254.8</v>
      </c>
      <c r="E31" s="27">
        <v>356.7</v>
      </c>
      <c r="F31" s="27">
        <v>117.6</v>
      </c>
      <c r="G31" s="28">
        <v>54.3</v>
      </c>
      <c r="H31" s="28">
        <v>41.6</v>
      </c>
      <c r="I31" s="28">
        <v>162</v>
      </c>
      <c r="J31" s="28">
        <v>198.4</v>
      </c>
      <c r="K31" s="28">
        <v>343.2</v>
      </c>
      <c r="L31" s="28">
        <v>643.29999999999995</v>
      </c>
      <c r="M31" s="29">
        <v>1268.7</v>
      </c>
      <c r="N31" s="29">
        <v>1938.1</v>
      </c>
      <c r="O31" s="29">
        <v>909.8</v>
      </c>
      <c r="P31" s="29">
        <v>731.4</v>
      </c>
      <c r="Q31" s="29">
        <v>359</v>
      </c>
      <c r="R31" s="19">
        <v>635.15</v>
      </c>
      <c r="S31" s="21">
        <v>461.45553000000001</v>
      </c>
      <c r="T31" s="21">
        <v>489.27010999999999</v>
      </c>
      <c r="U31" s="19">
        <v>675.89263000000005</v>
      </c>
      <c r="V31" s="19">
        <v>702.05206999999996</v>
      </c>
      <c r="W31" s="19">
        <v>1104.74026</v>
      </c>
    </row>
    <row r="32" spans="1:23" x14ac:dyDescent="0.2">
      <c r="A32" s="5">
        <v>22</v>
      </c>
      <c r="B32" s="13" t="s">
        <v>56</v>
      </c>
      <c r="C32" s="27">
        <v>169545.1</v>
      </c>
      <c r="D32" s="27">
        <v>189298.5</v>
      </c>
      <c r="E32" s="27">
        <v>233691.8</v>
      </c>
      <c r="F32" s="27">
        <v>269152.2</v>
      </c>
      <c r="G32" s="28">
        <v>302076.5</v>
      </c>
      <c r="H32" s="28">
        <v>146122.4</v>
      </c>
      <c r="I32" s="28">
        <v>110873.5</v>
      </c>
      <c r="J32" s="28">
        <v>166526.1</v>
      </c>
      <c r="K32" s="28">
        <v>127789</v>
      </c>
      <c r="L32" s="28">
        <v>144856.29999999999</v>
      </c>
      <c r="M32" s="29">
        <v>140033.20000000001</v>
      </c>
      <c r="N32" s="29">
        <v>161455.20000000001</v>
      </c>
      <c r="O32" s="29">
        <v>164748.5</v>
      </c>
      <c r="P32" s="29">
        <v>108151.8</v>
      </c>
      <c r="Q32" s="29">
        <v>75232.800000000003</v>
      </c>
      <c r="R32" s="19">
        <v>67170.779819999996</v>
      </c>
      <c r="S32" s="21">
        <v>73703.480630000005</v>
      </c>
      <c r="T32" s="21">
        <v>73496.850109999999</v>
      </c>
      <c r="U32" s="19">
        <v>74470.337069999994</v>
      </c>
      <c r="V32" s="19">
        <v>62936.295270000002</v>
      </c>
      <c r="W32" s="19">
        <v>65914.593510000006</v>
      </c>
    </row>
    <row r="33" spans="1:23" ht="13.5" customHeight="1" x14ac:dyDescent="0.2">
      <c r="A33" s="5">
        <v>23</v>
      </c>
      <c r="B33" s="13" t="s">
        <v>57</v>
      </c>
      <c r="C33" s="27">
        <v>509.4</v>
      </c>
      <c r="D33" s="27">
        <v>2721.1</v>
      </c>
      <c r="E33" s="27">
        <v>2040.8</v>
      </c>
      <c r="F33" s="27">
        <v>1685.2</v>
      </c>
      <c r="G33" s="28">
        <v>4399.5</v>
      </c>
      <c r="H33" s="28">
        <v>5452.6</v>
      </c>
      <c r="I33" s="28">
        <v>7864</v>
      </c>
      <c r="J33" s="28">
        <v>10469.700000000001</v>
      </c>
      <c r="K33" s="28">
        <v>7256.6</v>
      </c>
      <c r="L33" s="28">
        <v>11389.8</v>
      </c>
      <c r="M33" s="29">
        <v>13003.6</v>
      </c>
      <c r="N33" s="29">
        <v>13414.6</v>
      </c>
      <c r="O33" s="29">
        <v>3098</v>
      </c>
      <c r="P33" s="29">
        <v>8144.1</v>
      </c>
      <c r="Q33" s="29">
        <v>60.8</v>
      </c>
      <c r="R33" s="19">
        <v>334.62839000000002</v>
      </c>
      <c r="S33" s="21">
        <v>38.946109999999997</v>
      </c>
      <c r="T33" s="21">
        <v>198.39448999999999</v>
      </c>
      <c r="U33" s="19">
        <v>188.70142999999999</v>
      </c>
      <c r="V33" s="19">
        <v>122.67621</v>
      </c>
      <c r="W33" s="19">
        <v>36.616619999999998</v>
      </c>
    </row>
    <row r="34" spans="1:23" x14ac:dyDescent="0.2">
      <c r="A34" s="5">
        <v>24</v>
      </c>
      <c r="B34" s="13" t="s">
        <v>58</v>
      </c>
      <c r="C34" s="27">
        <v>23722</v>
      </c>
      <c r="D34" s="27">
        <v>12465.6</v>
      </c>
      <c r="E34" s="27">
        <v>8906.5</v>
      </c>
      <c r="F34" s="27">
        <v>7653.8</v>
      </c>
      <c r="G34" s="28">
        <v>8187.9</v>
      </c>
      <c r="H34" s="28">
        <v>4760.5</v>
      </c>
      <c r="I34" s="28">
        <v>6512.9</v>
      </c>
      <c r="J34" s="28">
        <v>6409.9</v>
      </c>
      <c r="K34" s="28">
        <v>9871.7999999999993</v>
      </c>
      <c r="L34" s="28">
        <v>13923.6</v>
      </c>
      <c r="M34" s="29">
        <v>14463.9</v>
      </c>
      <c r="N34" s="29">
        <v>17888.400000000001</v>
      </c>
      <c r="O34" s="29">
        <v>13486.3</v>
      </c>
      <c r="P34" s="29">
        <v>5256.5</v>
      </c>
      <c r="Q34" s="29">
        <v>2060.6</v>
      </c>
      <c r="R34" s="19">
        <v>2033.81861</v>
      </c>
      <c r="S34" s="21">
        <v>1161.1603500000001</v>
      </c>
      <c r="T34" s="21">
        <v>1162.5142499999999</v>
      </c>
      <c r="U34" s="19">
        <v>276.56328999999999</v>
      </c>
      <c r="V34" s="19">
        <v>433.76888000000002</v>
      </c>
      <c r="W34" s="19">
        <v>572.66989000000001</v>
      </c>
    </row>
    <row r="35" spans="1:23" x14ac:dyDescent="0.2">
      <c r="A35" s="2" t="s">
        <v>5</v>
      </c>
      <c r="B35" s="12" t="s">
        <v>59</v>
      </c>
      <c r="C35" s="23">
        <v>5706.3</v>
      </c>
      <c r="D35" s="23">
        <v>10470.4</v>
      </c>
      <c r="E35" s="23">
        <v>13823.7</v>
      </c>
      <c r="F35" s="23">
        <v>10971</v>
      </c>
      <c r="G35" s="25">
        <v>14033.2</v>
      </c>
      <c r="H35" s="25">
        <v>18229.7</v>
      </c>
      <c r="I35" s="25">
        <v>39058.6</v>
      </c>
      <c r="J35" s="25">
        <v>42038.8</v>
      </c>
      <c r="K35" s="25">
        <v>1252.4000000000001</v>
      </c>
      <c r="L35" s="25">
        <v>4174.1000000000004</v>
      </c>
      <c r="M35" s="26">
        <v>12674.5</v>
      </c>
      <c r="N35" s="26">
        <v>12100.6</v>
      </c>
      <c r="O35" s="26">
        <v>10228.9</v>
      </c>
      <c r="P35" s="26">
        <v>5989.8</v>
      </c>
      <c r="Q35" s="26">
        <v>2620.3000000000002</v>
      </c>
      <c r="R35" s="18">
        <v>4584.9435700000004</v>
      </c>
      <c r="S35" s="18">
        <f>IF(10103.25188="","-",10103.25188)</f>
        <v>10103.25188</v>
      </c>
      <c r="T35" s="18">
        <v>14185.328320000001</v>
      </c>
      <c r="U35" s="18">
        <v>14911.26859</v>
      </c>
      <c r="V35" s="18">
        <v>10170.07526</v>
      </c>
      <c r="W35" s="18">
        <v>13586.72594</v>
      </c>
    </row>
    <row r="36" spans="1:23" ht="24" x14ac:dyDescent="0.2">
      <c r="A36" s="5">
        <v>25</v>
      </c>
      <c r="B36" s="13" t="s">
        <v>60</v>
      </c>
      <c r="C36" s="27">
        <v>5701.4</v>
      </c>
      <c r="D36" s="27">
        <v>10470.4</v>
      </c>
      <c r="E36" s="27">
        <v>13821.5</v>
      </c>
      <c r="F36" s="27">
        <v>10961.5</v>
      </c>
      <c r="G36" s="28">
        <v>14027.6</v>
      </c>
      <c r="H36" s="28">
        <v>18172.5</v>
      </c>
      <c r="I36" s="28">
        <v>38775</v>
      </c>
      <c r="J36" s="28">
        <v>41864.6</v>
      </c>
      <c r="K36" s="28">
        <v>714.1</v>
      </c>
      <c r="L36" s="28">
        <v>4029</v>
      </c>
      <c r="M36" s="29">
        <v>6346.9</v>
      </c>
      <c r="N36" s="29">
        <v>12012.6</v>
      </c>
      <c r="O36" s="29">
        <v>9900.7000000000007</v>
      </c>
      <c r="P36" s="29">
        <v>5519.2</v>
      </c>
      <c r="Q36" s="29">
        <v>1919.4</v>
      </c>
      <c r="R36" s="19">
        <v>2665.0477599999999</v>
      </c>
      <c r="S36" s="19">
        <f>IF(5847.39646="","-",5847.39646)</f>
        <v>5847.3964599999999</v>
      </c>
      <c r="T36" s="19">
        <v>8944.6442900000002</v>
      </c>
      <c r="U36" s="19">
        <v>8553.05818</v>
      </c>
      <c r="V36" s="19">
        <v>3267.4103300000002</v>
      </c>
      <c r="W36" s="19">
        <v>3225.2461199999998</v>
      </c>
    </row>
    <row r="37" spans="1:23" x14ac:dyDescent="0.2">
      <c r="A37" s="5">
        <v>26</v>
      </c>
      <c r="B37" s="13" t="s">
        <v>61</v>
      </c>
      <c r="C37" s="27" t="s">
        <v>2</v>
      </c>
      <c r="D37" s="27" t="s">
        <v>2</v>
      </c>
      <c r="E37" s="27" t="s">
        <v>2</v>
      </c>
      <c r="F37" s="27" t="s">
        <v>2</v>
      </c>
      <c r="G37" s="28" t="s">
        <v>2</v>
      </c>
      <c r="H37" s="28" t="s">
        <v>2</v>
      </c>
      <c r="I37" s="28">
        <v>38.799999999999997</v>
      </c>
      <c r="J37" s="28" t="s">
        <v>2</v>
      </c>
      <c r="K37" s="28" t="s">
        <v>2</v>
      </c>
      <c r="L37" s="28" t="s">
        <v>2</v>
      </c>
      <c r="M37" s="30"/>
      <c r="N37" s="29" t="s">
        <v>2</v>
      </c>
      <c r="O37" s="28" t="s">
        <v>2</v>
      </c>
      <c r="P37" s="28" t="s">
        <v>2</v>
      </c>
      <c r="Q37" s="29">
        <v>2</v>
      </c>
      <c r="R37" s="19" t="s">
        <v>2</v>
      </c>
      <c r="S37" s="19" t="str">
        <f>IF(""="","-","")</f>
        <v>-</v>
      </c>
      <c r="T37" s="19" t="s">
        <v>2</v>
      </c>
      <c r="U37" s="19" t="s">
        <v>2</v>
      </c>
      <c r="V37" s="19" t="s">
        <v>2</v>
      </c>
      <c r="W37" s="19" t="s">
        <v>2</v>
      </c>
    </row>
    <row r="38" spans="1:23" ht="24" x14ac:dyDescent="0.2">
      <c r="A38" s="5">
        <v>27</v>
      </c>
      <c r="B38" s="13" t="s">
        <v>62</v>
      </c>
      <c r="C38" s="27">
        <v>4.9000000000000004</v>
      </c>
      <c r="D38" s="27" t="s">
        <v>2</v>
      </c>
      <c r="E38" s="27">
        <v>2.2000000000000002</v>
      </c>
      <c r="F38" s="27">
        <v>9.5</v>
      </c>
      <c r="G38" s="28">
        <v>5.6</v>
      </c>
      <c r="H38" s="28">
        <v>57.2</v>
      </c>
      <c r="I38" s="28">
        <v>244.8</v>
      </c>
      <c r="J38" s="28">
        <v>174.2</v>
      </c>
      <c r="K38" s="28">
        <v>538.29999999999995</v>
      </c>
      <c r="L38" s="28">
        <v>145.1</v>
      </c>
      <c r="M38" s="29">
        <v>6327.6</v>
      </c>
      <c r="N38" s="29">
        <v>88</v>
      </c>
      <c r="O38" s="29">
        <v>328.2</v>
      </c>
      <c r="P38" s="29">
        <v>470.6</v>
      </c>
      <c r="Q38" s="29">
        <v>698.9</v>
      </c>
      <c r="R38" s="19">
        <v>1919.89581</v>
      </c>
      <c r="S38" s="19">
        <f>IF(4255.85542="","-",4255.85542)</f>
        <v>4255.8554199999999</v>
      </c>
      <c r="T38" s="19">
        <v>5240.6840300000003</v>
      </c>
      <c r="U38" s="19">
        <v>6358.2104099999997</v>
      </c>
      <c r="V38" s="19">
        <v>6902.6649299999999</v>
      </c>
      <c r="W38" s="19">
        <v>10361.47982</v>
      </c>
    </row>
    <row r="39" spans="1:23" ht="24" x14ac:dyDescent="0.2">
      <c r="A39" s="2" t="s">
        <v>6</v>
      </c>
      <c r="B39" s="12" t="s">
        <v>63</v>
      </c>
      <c r="C39" s="23">
        <v>5196.7</v>
      </c>
      <c r="D39" s="23">
        <v>3779.6</v>
      </c>
      <c r="E39" s="23">
        <v>4292.5</v>
      </c>
      <c r="F39" s="23">
        <v>3984.9</v>
      </c>
      <c r="G39" s="25">
        <v>7819</v>
      </c>
      <c r="H39" s="25">
        <v>14678.6</v>
      </c>
      <c r="I39" s="25">
        <v>19424</v>
      </c>
      <c r="J39" s="25">
        <v>24314.6</v>
      </c>
      <c r="K39" s="25">
        <v>47774.5</v>
      </c>
      <c r="L39" s="25">
        <v>63838.5</v>
      </c>
      <c r="M39" s="26">
        <v>100523.7</v>
      </c>
      <c r="N39" s="26">
        <v>136198.70000000001</v>
      </c>
      <c r="O39" s="26">
        <v>148706.9</v>
      </c>
      <c r="P39" s="26">
        <v>144767.1</v>
      </c>
      <c r="Q39" s="26">
        <v>92818.5</v>
      </c>
      <c r="R39" s="18">
        <v>70293.441980000003</v>
      </c>
      <c r="S39" s="18">
        <f>IF(74142.85804="","-",74142.85804)</f>
        <v>74142.858040000006</v>
      </c>
      <c r="T39" s="18">
        <v>71736.404490000001</v>
      </c>
      <c r="U39" s="18">
        <v>94085.77691</v>
      </c>
      <c r="V39" s="18">
        <v>52654.702539999998</v>
      </c>
      <c r="W39" s="18">
        <v>85262.972399999999</v>
      </c>
    </row>
    <row r="40" spans="1:23" ht="36" x14ac:dyDescent="0.2">
      <c r="A40" s="5">
        <v>28</v>
      </c>
      <c r="B40" s="13" t="s">
        <v>64</v>
      </c>
      <c r="C40" s="27" t="s">
        <v>2</v>
      </c>
      <c r="D40" s="27">
        <v>3.3</v>
      </c>
      <c r="E40" s="27">
        <v>1.6</v>
      </c>
      <c r="F40" s="27" t="s">
        <v>2</v>
      </c>
      <c r="G40" s="28">
        <v>13.9</v>
      </c>
      <c r="H40" s="28">
        <v>2.7</v>
      </c>
      <c r="I40" s="28">
        <v>33.799999999999997</v>
      </c>
      <c r="J40" s="28">
        <v>101.9</v>
      </c>
      <c r="K40" s="28">
        <v>117.4</v>
      </c>
      <c r="L40" s="28">
        <v>98.8</v>
      </c>
      <c r="M40" s="29">
        <v>78.099999999999994</v>
      </c>
      <c r="N40" s="29">
        <v>190.4</v>
      </c>
      <c r="O40" s="29">
        <v>226.6</v>
      </c>
      <c r="P40" s="29">
        <v>92.3</v>
      </c>
      <c r="Q40" s="29">
        <v>84.1</v>
      </c>
      <c r="R40" s="19">
        <v>681.85641999999996</v>
      </c>
      <c r="S40" s="19">
        <f>IF(813.23268="","-",813.23268)</f>
        <v>813.23267999999996</v>
      </c>
      <c r="T40" s="19">
        <v>964.05470000000003</v>
      </c>
      <c r="U40" s="19">
        <v>1164.2985799999999</v>
      </c>
      <c r="V40" s="19">
        <v>1472.29368</v>
      </c>
      <c r="W40" s="19">
        <v>1114.70181</v>
      </c>
    </row>
    <row r="41" spans="1:23" x14ac:dyDescent="0.2">
      <c r="A41" s="5">
        <v>29</v>
      </c>
      <c r="B41" s="13" t="s">
        <v>65</v>
      </c>
      <c r="C41" s="27">
        <v>643</v>
      </c>
      <c r="D41" s="27">
        <v>291.2</v>
      </c>
      <c r="E41" s="27">
        <v>279</v>
      </c>
      <c r="F41" s="27">
        <v>174.4</v>
      </c>
      <c r="G41" s="28">
        <v>281.60000000000002</v>
      </c>
      <c r="H41" s="28">
        <v>9.9</v>
      </c>
      <c r="I41" s="28">
        <v>106.4</v>
      </c>
      <c r="J41" s="28">
        <v>254.6</v>
      </c>
      <c r="K41" s="28">
        <v>980.8</v>
      </c>
      <c r="L41" s="28">
        <v>1227.0999999999999</v>
      </c>
      <c r="M41" s="29">
        <v>2226.6</v>
      </c>
      <c r="N41" s="29">
        <v>1056.2</v>
      </c>
      <c r="O41" s="29">
        <v>630.1</v>
      </c>
      <c r="P41" s="29">
        <v>323.5</v>
      </c>
      <c r="Q41" s="29">
        <v>517.79999999999995</v>
      </c>
      <c r="R41" s="19">
        <v>804.60325999999998</v>
      </c>
      <c r="S41" s="19">
        <f>IF(425.97017="","-",425.97017)</f>
        <v>425.97017</v>
      </c>
      <c r="T41" s="19">
        <v>142.28852000000001</v>
      </c>
      <c r="U41" s="19">
        <v>80.931520000000006</v>
      </c>
      <c r="V41" s="19">
        <v>3.0884999999999998</v>
      </c>
      <c r="W41" s="19">
        <v>76.640600000000006</v>
      </c>
    </row>
    <row r="42" spans="1:23" x14ac:dyDescent="0.2">
      <c r="A42" s="5">
        <v>30</v>
      </c>
      <c r="B42" s="13" t="s">
        <v>66</v>
      </c>
      <c r="C42" s="27">
        <v>1843</v>
      </c>
      <c r="D42" s="27">
        <v>1785.3</v>
      </c>
      <c r="E42" s="27">
        <v>2403.5</v>
      </c>
      <c r="F42" s="27">
        <v>3039.9</v>
      </c>
      <c r="G42" s="28">
        <v>3541.9</v>
      </c>
      <c r="H42" s="28">
        <v>9297.7000000000007</v>
      </c>
      <c r="I42" s="28">
        <v>13066.2</v>
      </c>
      <c r="J42" s="28">
        <v>15334.9</v>
      </c>
      <c r="K42" s="28">
        <v>42202.2</v>
      </c>
      <c r="L42" s="28">
        <v>57329.3</v>
      </c>
      <c r="M42" s="29">
        <v>73245.8</v>
      </c>
      <c r="N42" s="29">
        <v>89276.6</v>
      </c>
      <c r="O42" s="29">
        <v>106206.39999999999</v>
      </c>
      <c r="P42" s="29">
        <v>115123.3</v>
      </c>
      <c r="Q42" s="29">
        <v>65433.8</v>
      </c>
      <c r="R42" s="19">
        <v>42627.345139999998</v>
      </c>
      <c r="S42" s="19">
        <f>IF(54859.73335="","-",54859.73335)</f>
        <v>54859.733350000002</v>
      </c>
      <c r="T42" s="19">
        <v>63684.035389999997</v>
      </c>
      <c r="U42" s="19">
        <v>90965.085080000004</v>
      </c>
      <c r="V42" s="19">
        <v>49204.174339999998</v>
      </c>
      <c r="W42" s="19">
        <v>79138.976500000004</v>
      </c>
    </row>
    <row r="43" spans="1:23" x14ac:dyDescent="0.2">
      <c r="A43" s="22">
        <v>31</v>
      </c>
      <c r="B43" s="13" t="s">
        <v>138</v>
      </c>
      <c r="C43" s="28" t="s">
        <v>2</v>
      </c>
      <c r="D43" s="28" t="s">
        <v>2</v>
      </c>
      <c r="E43" s="28" t="s">
        <v>2</v>
      </c>
      <c r="F43" s="28" t="s">
        <v>2</v>
      </c>
      <c r="G43" s="28" t="s">
        <v>2</v>
      </c>
      <c r="H43" s="28" t="s">
        <v>2</v>
      </c>
      <c r="I43" s="28" t="s">
        <v>2</v>
      </c>
      <c r="J43" s="28" t="s">
        <v>2</v>
      </c>
      <c r="K43" s="28" t="s">
        <v>2</v>
      </c>
      <c r="L43" s="28">
        <v>20.100000000000001</v>
      </c>
      <c r="M43" s="29" t="s">
        <v>2</v>
      </c>
      <c r="N43" s="29">
        <v>18</v>
      </c>
      <c r="O43" s="29" t="s">
        <v>2</v>
      </c>
      <c r="P43" s="29">
        <v>29.6</v>
      </c>
      <c r="Q43" s="29">
        <v>29.2</v>
      </c>
      <c r="R43" s="19">
        <v>16.51811</v>
      </c>
      <c r="S43" s="19">
        <f>IF(2.64607="","-",2.64607)</f>
        <v>2.6460699999999999</v>
      </c>
      <c r="T43" s="19">
        <v>8.9110899999999997</v>
      </c>
      <c r="U43" s="19">
        <v>8.1217500000000005</v>
      </c>
      <c r="V43" s="19">
        <v>2.5158999999999998</v>
      </c>
      <c r="W43" s="19">
        <v>103.17077999999999</v>
      </c>
    </row>
    <row r="44" spans="1:23" ht="36" x14ac:dyDescent="0.2">
      <c r="A44" s="5">
        <v>32</v>
      </c>
      <c r="B44" s="13" t="s">
        <v>67</v>
      </c>
      <c r="C44" s="27">
        <v>841.4</v>
      </c>
      <c r="D44" s="27">
        <v>721.8</v>
      </c>
      <c r="E44" s="27">
        <v>270.5</v>
      </c>
      <c r="F44" s="27">
        <v>97.3</v>
      </c>
      <c r="G44" s="28">
        <v>22.3</v>
      </c>
      <c r="H44" s="28">
        <v>79.5</v>
      </c>
      <c r="I44" s="28">
        <v>34.5</v>
      </c>
      <c r="J44" s="28">
        <v>372.2</v>
      </c>
      <c r="K44" s="28">
        <v>474</v>
      </c>
      <c r="L44" s="28">
        <v>1002.9</v>
      </c>
      <c r="M44" s="29">
        <v>1670.3</v>
      </c>
      <c r="N44" s="29">
        <v>1694.5</v>
      </c>
      <c r="O44" s="29">
        <v>1770.3</v>
      </c>
      <c r="P44" s="29">
        <v>1083</v>
      </c>
      <c r="Q44" s="29">
        <v>931.3</v>
      </c>
      <c r="R44" s="19">
        <v>720.72947999999997</v>
      </c>
      <c r="S44" s="19">
        <f>IF(529.08378="","-",529.08378)</f>
        <v>529.08378000000005</v>
      </c>
      <c r="T44" s="19">
        <v>563.17930999999999</v>
      </c>
      <c r="U44" s="19">
        <v>469.11230999999998</v>
      </c>
      <c r="V44" s="19">
        <v>304.21546999999998</v>
      </c>
      <c r="W44" s="19">
        <v>742.82237999999995</v>
      </c>
    </row>
    <row r="45" spans="1:23" ht="24" x14ac:dyDescent="0.2">
      <c r="A45" s="5">
        <v>33</v>
      </c>
      <c r="B45" s="13" t="s">
        <v>68</v>
      </c>
      <c r="C45" s="27">
        <v>1460.8</v>
      </c>
      <c r="D45" s="27">
        <v>275.60000000000002</v>
      </c>
      <c r="E45" s="27">
        <v>606.5</v>
      </c>
      <c r="F45" s="27">
        <v>204.5</v>
      </c>
      <c r="G45" s="28">
        <v>3231.2</v>
      </c>
      <c r="H45" s="28">
        <v>4538.1000000000004</v>
      </c>
      <c r="I45" s="28">
        <v>5172.3999999999996</v>
      </c>
      <c r="J45" s="28">
        <v>2519</v>
      </c>
      <c r="K45" s="28">
        <v>289.2</v>
      </c>
      <c r="L45" s="28">
        <v>374.4</v>
      </c>
      <c r="M45" s="29">
        <v>10097.1</v>
      </c>
      <c r="N45" s="29">
        <v>28600.5</v>
      </c>
      <c r="O45" s="29">
        <v>23400.9</v>
      </c>
      <c r="P45" s="29">
        <v>16694.8</v>
      </c>
      <c r="Q45" s="29">
        <v>8963.7999999999993</v>
      </c>
      <c r="R45" s="19">
        <v>6518.4166100000002</v>
      </c>
      <c r="S45" s="19">
        <f>IF(1722.81197="","-",1722.81197)</f>
        <v>1722.81197</v>
      </c>
      <c r="T45" s="19">
        <v>796.47373000000005</v>
      </c>
      <c r="U45" s="19">
        <v>423.36545000000001</v>
      </c>
      <c r="V45" s="19">
        <v>970.08684000000005</v>
      </c>
      <c r="W45" s="19">
        <v>952.10355000000004</v>
      </c>
    </row>
    <row r="46" spans="1:23" ht="36" x14ac:dyDescent="0.2">
      <c r="A46" s="5">
        <v>34</v>
      </c>
      <c r="B46" s="13" t="s">
        <v>69</v>
      </c>
      <c r="C46" s="27">
        <v>318.3</v>
      </c>
      <c r="D46" s="27">
        <v>158.5</v>
      </c>
      <c r="E46" s="27">
        <v>31.3</v>
      </c>
      <c r="F46" s="27">
        <v>5.6</v>
      </c>
      <c r="G46" s="28">
        <v>221.5</v>
      </c>
      <c r="H46" s="28">
        <v>189.6</v>
      </c>
      <c r="I46" s="28">
        <v>164.5</v>
      </c>
      <c r="J46" s="28">
        <v>4660.3</v>
      </c>
      <c r="K46" s="28">
        <v>3181.9</v>
      </c>
      <c r="L46" s="28">
        <v>2840</v>
      </c>
      <c r="M46" s="29">
        <v>12537.3</v>
      </c>
      <c r="N46" s="29">
        <v>14742.9</v>
      </c>
      <c r="O46" s="29">
        <v>15636.7</v>
      </c>
      <c r="P46" s="29">
        <v>10545.3</v>
      </c>
      <c r="Q46" s="29">
        <v>15847.2</v>
      </c>
      <c r="R46" s="19">
        <v>17600.593099999998</v>
      </c>
      <c r="S46" s="19">
        <f>IF(13231.3249="","-",13231.3249)</f>
        <v>13231.3249</v>
      </c>
      <c r="T46" s="19">
        <v>4993.3843299999999</v>
      </c>
      <c r="U46" s="19">
        <v>284.54737999999998</v>
      </c>
      <c r="V46" s="19">
        <v>193.24284</v>
      </c>
      <c r="W46" s="19">
        <v>142.16298</v>
      </c>
    </row>
    <row r="47" spans="1:23" ht="24" x14ac:dyDescent="0.2">
      <c r="A47" s="5">
        <v>35</v>
      </c>
      <c r="B47" s="13" t="s">
        <v>70</v>
      </c>
      <c r="C47" s="27">
        <v>1.6</v>
      </c>
      <c r="D47" s="27">
        <v>8.1999999999999993</v>
      </c>
      <c r="E47" s="27">
        <v>1.6</v>
      </c>
      <c r="F47" s="27">
        <v>0.8</v>
      </c>
      <c r="G47" s="28">
        <v>35.5</v>
      </c>
      <c r="H47" s="28">
        <v>221.8</v>
      </c>
      <c r="I47" s="28">
        <v>146.69999999999999</v>
      </c>
      <c r="J47" s="28">
        <v>39.6</v>
      </c>
      <c r="K47" s="28">
        <v>170.7</v>
      </c>
      <c r="L47" s="28">
        <v>204.7</v>
      </c>
      <c r="M47" s="29">
        <v>95.7</v>
      </c>
      <c r="N47" s="29">
        <v>75.7</v>
      </c>
      <c r="O47" s="29">
        <v>105.6</v>
      </c>
      <c r="P47" s="29">
        <v>196.2</v>
      </c>
      <c r="Q47" s="29">
        <v>228.1</v>
      </c>
      <c r="R47" s="19">
        <v>144.05905000000001</v>
      </c>
      <c r="S47" s="19">
        <f>IF(13.11696="","-",13.11696)</f>
        <v>13.116960000000001</v>
      </c>
      <c r="T47" s="19">
        <v>32.449530000000003</v>
      </c>
      <c r="U47" s="19">
        <v>62.105409999999999</v>
      </c>
      <c r="V47" s="19">
        <v>66.124120000000005</v>
      </c>
      <c r="W47" s="19">
        <v>330.12705999999997</v>
      </c>
    </row>
    <row r="48" spans="1:23" ht="24" x14ac:dyDescent="0.2">
      <c r="A48" s="5">
        <v>36</v>
      </c>
      <c r="B48" s="13" t="s">
        <v>141</v>
      </c>
      <c r="C48" s="27" t="s">
        <v>2</v>
      </c>
      <c r="D48" s="27" t="s">
        <v>2</v>
      </c>
      <c r="E48" s="27" t="s">
        <v>2</v>
      </c>
      <c r="F48" s="27" t="s">
        <v>2</v>
      </c>
      <c r="G48" s="27" t="s">
        <v>2</v>
      </c>
      <c r="H48" s="27" t="s">
        <v>2</v>
      </c>
      <c r="I48" s="27" t="s">
        <v>2</v>
      </c>
      <c r="J48" s="27" t="s">
        <v>2</v>
      </c>
      <c r="K48" s="27" t="s">
        <v>2</v>
      </c>
      <c r="L48" s="27" t="s">
        <v>2</v>
      </c>
      <c r="M48" s="27" t="s">
        <v>2</v>
      </c>
      <c r="N48" s="27" t="s">
        <v>2</v>
      </c>
      <c r="O48" s="27" t="s">
        <v>2</v>
      </c>
      <c r="P48" s="27" t="s">
        <v>2</v>
      </c>
      <c r="Q48" s="27" t="s">
        <v>2</v>
      </c>
      <c r="R48" s="31" t="s">
        <v>2</v>
      </c>
      <c r="S48" s="19">
        <f>IF(8.74687="","-",8.74687)</f>
        <v>8.7468699999999995</v>
      </c>
      <c r="T48" s="19" t="s">
        <v>2</v>
      </c>
      <c r="U48" s="19" t="s">
        <v>2</v>
      </c>
      <c r="V48" s="19" t="s">
        <v>2</v>
      </c>
      <c r="W48" s="19" t="s">
        <v>2</v>
      </c>
    </row>
    <row r="49" spans="1:23" x14ac:dyDescent="0.2">
      <c r="A49" s="5">
        <v>37</v>
      </c>
      <c r="B49" s="13" t="s">
        <v>71</v>
      </c>
      <c r="C49" s="27" t="s">
        <v>2</v>
      </c>
      <c r="D49" s="27" t="s">
        <v>2</v>
      </c>
      <c r="E49" s="27">
        <v>10.8</v>
      </c>
      <c r="F49" s="27">
        <v>3.2</v>
      </c>
      <c r="G49" s="28" t="s">
        <v>2</v>
      </c>
      <c r="H49" s="28" t="s">
        <v>2</v>
      </c>
      <c r="I49" s="28" t="s">
        <v>2</v>
      </c>
      <c r="J49" s="28" t="s">
        <v>2</v>
      </c>
      <c r="K49" s="28" t="s">
        <v>2</v>
      </c>
      <c r="L49" s="28" t="s">
        <v>2</v>
      </c>
      <c r="M49" s="29">
        <v>9.3000000000000007</v>
      </c>
      <c r="N49" s="29" t="s">
        <v>2</v>
      </c>
      <c r="O49" s="29">
        <v>3.7</v>
      </c>
      <c r="P49" s="29" t="s">
        <v>2</v>
      </c>
      <c r="Q49" s="29" t="s">
        <v>2</v>
      </c>
      <c r="R49" s="19">
        <v>0.43296000000000001</v>
      </c>
      <c r="S49" s="19" t="str">
        <f>IF(""="","-","")</f>
        <v>-</v>
      </c>
      <c r="T49" s="19" t="s">
        <v>2</v>
      </c>
      <c r="U49" s="19" t="s">
        <v>2</v>
      </c>
      <c r="V49" s="19" t="s">
        <v>2</v>
      </c>
      <c r="W49" s="19" t="s">
        <v>2</v>
      </c>
    </row>
    <row r="50" spans="1:23" x14ac:dyDescent="0.2">
      <c r="A50" s="5">
        <v>38</v>
      </c>
      <c r="B50" s="13" t="s">
        <v>72</v>
      </c>
      <c r="C50" s="27">
        <v>88.6</v>
      </c>
      <c r="D50" s="27">
        <v>535.70000000000005</v>
      </c>
      <c r="E50" s="27">
        <v>687.7</v>
      </c>
      <c r="F50" s="27">
        <v>459.2</v>
      </c>
      <c r="G50" s="28">
        <v>471.1</v>
      </c>
      <c r="H50" s="28">
        <v>339.3</v>
      </c>
      <c r="I50" s="28">
        <v>699.5</v>
      </c>
      <c r="J50" s="28">
        <v>1032.0999999999999</v>
      </c>
      <c r="K50" s="28">
        <v>358.3</v>
      </c>
      <c r="L50" s="28">
        <v>741.2</v>
      </c>
      <c r="M50" s="29">
        <v>563.5</v>
      </c>
      <c r="N50" s="29">
        <v>543.9</v>
      </c>
      <c r="O50" s="29">
        <v>726.6</v>
      </c>
      <c r="P50" s="29">
        <v>679.1</v>
      </c>
      <c r="Q50" s="29">
        <v>783.2</v>
      </c>
      <c r="R50" s="19">
        <v>1178.8878500000001</v>
      </c>
      <c r="S50" s="19">
        <f>IF(2536.19129="","-",2536.19129)</f>
        <v>2536.1912900000002</v>
      </c>
      <c r="T50" s="19">
        <v>551.62788999999998</v>
      </c>
      <c r="U50" s="19">
        <v>628.20943</v>
      </c>
      <c r="V50" s="19">
        <v>438.96084999999999</v>
      </c>
      <c r="W50" s="19">
        <v>2662.26674</v>
      </c>
    </row>
    <row r="51" spans="1:23" x14ac:dyDescent="0.2">
      <c r="A51" s="2" t="s">
        <v>7</v>
      </c>
      <c r="B51" s="12" t="s">
        <v>73</v>
      </c>
      <c r="C51" s="23">
        <v>2294.3000000000002</v>
      </c>
      <c r="D51" s="23">
        <v>959</v>
      </c>
      <c r="E51" s="23">
        <v>2642</v>
      </c>
      <c r="F51" s="23">
        <v>2606.6999999999998</v>
      </c>
      <c r="G51" s="25">
        <v>4178.7</v>
      </c>
      <c r="H51" s="25">
        <v>6255.4</v>
      </c>
      <c r="I51" s="25">
        <v>21851.8</v>
      </c>
      <c r="J51" s="25">
        <v>27311.200000000001</v>
      </c>
      <c r="K51" s="25">
        <v>16420.2</v>
      </c>
      <c r="L51" s="25">
        <v>17783.2</v>
      </c>
      <c r="M51" s="26">
        <v>50757.3</v>
      </c>
      <c r="N51" s="26">
        <v>47016.3</v>
      </c>
      <c r="O51" s="26">
        <v>48148.6</v>
      </c>
      <c r="P51" s="26">
        <v>24534.1</v>
      </c>
      <c r="Q51" s="26">
        <v>23453.7</v>
      </c>
      <c r="R51" s="18">
        <v>18995.132420000002</v>
      </c>
      <c r="S51" s="18">
        <f>IF(9310.8859="","-",9310.8859)</f>
        <v>9310.8858999999993</v>
      </c>
      <c r="T51" s="18">
        <v>5278.6242899999997</v>
      </c>
      <c r="U51" s="18">
        <v>6390.4034199999996</v>
      </c>
      <c r="V51" s="18">
        <v>5436.8934499999996</v>
      </c>
      <c r="W51" s="18">
        <v>7889.8723900000005</v>
      </c>
    </row>
    <row r="52" spans="1:23" x14ac:dyDescent="0.2">
      <c r="A52" s="5">
        <v>39</v>
      </c>
      <c r="B52" s="13" t="s">
        <v>74</v>
      </c>
      <c r="C52" s="27">
        <v>1026.4000000000001</v>
      </c>
      <c r="D52" s="27">
        <v>877.5</v>
      </c>
      <c r="E52" s="27">
        <v>1364.6</v>
      </c>
      <c r="F52" s="27">
        <v>1666.8</v>
      </c>
      <c r="G52" s="28">
        <v>3933.4</v>
      </c>
      <c r="H52" s="28">
        <v>5838.1</v>
      </c>
      <c r="I52" s="28">
        <v>11393.1</v>
      </c>
      <c r="J52" s="28">
        <v>14411.4</v>
      </c>
      <c r="K52" s="28">
        <v>12418.1</v>
      </c>
      <c r="L52" s="28">
        <v>10009.5</v>
      </c>
      <c r="M52" s="29">
        <v>26402.2</v>
      </c>
      <c r="N52" s="29">
        <v>22537.5</v>
      </c>
      <c r="O52" s="29">
        <v>26619.1</v>
      </c>
      <c r="P52" s="29">
        <v>11491.8</v>
      </c>
      <c r="Q52" s="29">
        <v>10947.4</v>
      </c>
      <c r="R52" s="19">
        <v>8317.16266</v>
      </c>
      <c r="S52" s="19">
        <f>IF(7752.325="","-",7752.325)</f>
        <v>7752.3249999999998</v>
      </c>
      <c r="T52" s="19">
        <v>4617.4685300000001</v>
      </c>
      <c r="U52" s="19">
        <v>4651.2677700000004</v>
      </c>
      <c r="V52" s="19">
        <v>3812.3077699999999</v>
      </c>
      <c r="W52" s="19">
        <v>7383.0133800000003</v>
      </c>
    </row>
    <row r="53" spans="1:23" x14ac:dyDescent="0.2">
      <c r="A53" s="5">
        <v>40</v>
      </c>
      <c r="B53" s="13" t="s">
        <v>75</v>
      </c>
      <c r="C53" s="27">
        <v>1267.9000000000001</v>
      </c>
      <c r="D53" s="27">
        <v>81.5</v>
      </c>
      <c r="E53" s="27">
        <v>1277.4000000000001</v>
      </c>
      <c r="F53" s="27">
        <v>939.9</v>
      </c>
      <c r="G53" s="28">
        <v>245.3</v>
      </c>
      <c r="H53" s="28">
        <v>417.3</v>
      </c>
      <c r="I53" s="28">
        <v>10458.700000000001</v>
      </c>
      <c r="J53" s="28">
        <v>12899.8</v>
      </c>
      <c r="K53" s="28">
        <v>4002.1</v>
      </c>
      <c r="L53" s="28">
        <v>7773.7</v>
      </c>
      <c r="M53" s="29">
        <v>24355.1</v>
      </c>
      <c r="N53" s="29">
        <v>24478.799999999999</v>
      </c>
      <c r="O53" s="29">
        <v>21529.5</v>
      </c>
      <c r="P53" s="29">
        <v>13042.3</v>
      </c>
      <c r="Q53" s="29">
        <v>12506.3</v>
      </c>
      <c r="R53" s="19">
        <v>10677.96976</v>
      </c>
      <c r="S53" s="19">
        <f>IF(1558.5609="","-",1558.5609)</f>
        <v>1558.5608999999999</v>
      </c>
      <c r="T53" s="19">
        <v>661.15575999999999</v>
      </c>
      <c r="U53" s="19">
        <v>1739.1356499999999</v>
      </c>
      <c r="V53" s="19">
        <v>1624.5856799999999</v>
      </c>
      <c r="W53" s="19">
        <v>506.85901000000001</v>
      </c>
    </row>
    <row r="54" spans="1:23" ht="24" x14ac:dyDescent="0.2">
      <c r="A54" s="2" t="s">
        <v>8</v>
      </c>
      <c r="B54" s="12" t="s">
        <v>76</v>
      </c>
      <c r="C54" s="23">
        <v>1038.5999999999999</v>
      </c>
      <c r="D54" s="23">
        <v>100.4</v>
      </c>
      <c r="E54" s="23">
        <v>159.6</v>
      </c>
      <c r="F54" s="23">
        <v>429.1</v>
      </c>
      <c r="G54" s="25">
        <v>244.9</v>
      </c>
      <c r="H54" s="25">
        <v>966.1</v>
      </c>
      <c r="I54" s="25">
        <v>1277.4000000000001</v>
      </c>
      <c r="J54" s="25">
        <v>236.4</v>
      </c>
      <c r="K54" s="25">
        <v>670.3</v>
      </c>
      <c r="L54" s="25">
        <v>450</v>
      </c>
      <c r="M54" s="26">
        <v>2103.6999999999998</v>
      </c>
      <c r="N54" s="26">
        <v>2433.6</v>
      </c>
      <c r="O54" s="26">
        <v>1687.5</v>
      </c>
      <c r="P54" s="26">
        <v>1265.7</v>
      </c>
      <c r="Q54" s="26">
        <v>676.8</v>
      </c>
      <c r="R54" s="18">
        <v>995.53882999999996</v>
      </c>
      <c r="S54" s="18">
        <f>IF(1014.04701="","-",1014.04701)</f>
        <v>1014.04701</v>
      </c>
      <c r="T54" s="18">
        <v>1605.0015800000001</v>
      </c>
      <c r="U54" s="18">
        <v>542.05673000000002</v>
      </c>
      <c r="V54" s="18">
        <v>301.70738</v>
      </c>
      <c r="W54" s="18">
        <v>497.49759999999998</v>
      </c>
    </row>
    <row r="55" spans="1:23" ht="24" x14ac:dyDescent="0.2">
      <c r="A55" s="5">
        <v>41</v>
      </c>
      <c r="B55" s="13" t="s">
        <v>77</v>
      </c>
      <c r="C55" s="27">
        <v>832.2</v>
      </c>
      <c r="D55" s="27">
        <v>17.2</v>
      </c>
      <c r="E55" s="27">
        <v>95.5</v>
      </c>
      <c r="F55" s="27">
        <v>338.4</v>
      </c>
      <c r="G55" s="28">
        <v>186.6</v>
      </c>
      <c r="H55" s="28">
        <v>791.5</v>
      </c>
      <c r="I55" s="28">
        <v>925.1</v>
      </c>
      <c r="J55" s="28">
        <v>9</v>
      </c>
      <c r="K55" s="28">
        <v>158.9</v>
      </c>
      <c r="L55" s="28">
        <v>283.5</v>
      </c>
      <c r="M55" s="29">
        <v>1643.3</v>
      </c>
      <c r="N55" s="29">
        <v>2037.6</v>
      </c>
      <c r="O55" s="29">
        <v>1223.3</v>
      </c>
      <c r="P55" s="29">
        <v>1076.5999999999999</v>
      </c>
      <c r="Q55" s="29">
        <v>430.7</v>
      </c>
      <c r="R55" s="19">
        <v>679.34617000000003</v>
      </c>
      <c r="S55" s="19">
        <f>IF(615.51347="","-",615.51347)</f>
        <v>615.51346999999998</v>
      </c>
      <c r="T55" s="19">
        <v>1472.75243</v>
      </c>
      <c r="U55" s="19">
        <v>447.19726000000003</v>
      </c>
      <c r="V55" s="19">
        <v>23.229410000000001</v>
      </c>
      <c r="W55" s="19">
        <v>357.01218</v>
      </c>
    </row>
    <row r="56" spans="1:23" ht="48" x14ac:dyDescent="0.2">
      <c r="A56" s="5">
        <v>42</v>
      </c>
      <c r="B56" s="13" t="s">
        <v>78</v>
      </c>
      <c r="C56" s="27">
        <v>0.9</v>
      </c>
      <c r="D56" s="27">
        <v>1.4</v>
      </c>
      <c r="E56" s="27">
        <v>32.9</v>
      </c>
      <c r="F56" s="27">
        <v>15.5</v>
      </c>
      <c r="G56" s="28">
        <v>22.2</v>
      </c>
      <c r="H56" s="28">
        <v>37.5</v>
      </c>
      <c r="I56" s="28">
        <v>57.7</v>
      </c>
      <c r="J56" s="28">
        <v>144.1</v>
      </c>
      <c r="K56" s="28">
        <v>56.9</v>
      </c>
      <c r="L56" s="28">
        <v>32.4</v>
      </c>
      <c r="M56" s="29">
        <v>207</v>
      </c>
      <c r="N56" s="29">
        <v>161.4</v>
      </c>
      <c r="O56" s="29">
        <v>217.8</v>
      </c>
      <c r="P56" s="29">
        <v>112.6</v>
      </c>
      <c r="Q56" s="29">
        <v>4.8</v>
      </c>
      <c r="R56" s="19">
        <v>25.472829999999998</v>
      </c>
      <c r="S56" s="19">
        <f>IF(67.45142="","-",67.45142)</f>
        <v>67.451419999999999</v>
      </c>
      <c r="T56" s="19">
        <v>26.049150000000001</v>
      </c>
      <c r="U56" s="19">
        <v>13.63331</v>
      </c>
      <c r="V56" s="19">
        <v>34.924599999999998</v>
      </c>
      <c r="W56" s="19">
        <v>23.544709999999998</v>
      </c>
    </row>
    <row r="57" spans="1:23" ht="14.25" customHeight="1" x14ac:dyDescent="0.2">
      <c r="A57" s="5">
        <v>43</v>
      </c>
      <c r="B57" s="13" t="s">
        <v>79</v>
      </c>
      <c r="C57" s="27">
        <v>205.5</v>
      </c>
      <c r="D57" s="27">
        <v>81.8</v>
      </c>
      <c r="E57" s="27">
        <v>31.2</v>
      </c>
      <c r="F57" s="27">
        <v>75.2</v>
      </c>
      <c r="G57" s="28">
        <v>36.1</v>
      </c>
      <c r="H57" s="28">
        <v>137.1</v>
      </c>
      <c r="I57" s="28">
        <v>294.60000000000002</v>
      </c>
      <c r="J57" s="28">
        <v>83.3</v>
      </c>
      <c r="K57" s="28">
        <v>454.5</v>
      </c>
      <c r="L57" s="28">
        <v>134.1</v>
      </c>
      <c r="M57" s="29">
        <v>253.4</v>
      </c>
      <c r="N57" s="29">
        <v>234.6</v>
      </c>
      <c r="O57" s="29">
        <v>246.4</v>
      </c>
      <c r="P57" s="29">
        <v>76.5</v>
      </c>
      <c r="Q57" s="29">
        <v>241.3</v>
      </c>
      <c r="R57" s="19">
        <v>290.71983</v>
      </c>
      <c r="S57" s="19">
        <f>IF(331.08212="","-",331.08212)</f>
        <v>331.08211999999997</v>
      </c>
      <c r="T57" s="19">
        <v>106.2</v>
      </c>
      <c r="U57" s="19">
        <v>81.226159999999993</v>
      </c>
      <c r="V57" s="19">
        <v>243.55337</v>
      </c>
      <c r="W57" s="19">
        <v>116.94071</v>
      </c>
    </row>
    <row r="58" spans="1:23" ht="38.25" customHeight="1" x14ac:dyDescent="0.2">
      <c r="A58" s="2" t="s">
        <v>9</v>
      </c>
      <c r="B58" s="12" t="s">
        <v>80</v>
      </c>
      <c r="C58" s="23">
        <v>878.7</v>
      </c>
      <c r="D58" s="23">
        <v>264.60000000000002</v>
      </c>
      <c r="E58" s="23">
        <v>647.4</v>
      </c>
      <c r="F58" s="23">
        <v>1456.2</v>
      </c>
      <c r="G58" s="25">
        <v>581</v>
      </c>
      <c r="H58" s="25">
        <v>1471.5</v>
      </c>
      <c r="I58" s="25">
        <v>753.4</v>
      </c>
      <c r="J58" s="25">
        <v>1430.1</v>
      </c>
      <c r="K58" s="25">
        <v>726.1</v>
      </c>
      <c r="L58" s="25">
        <v>2476.4</v>
      </c>
      <c r="M58" s="26">
        <v>4255.5</v>
      </c>
      <c r="N58" s="26">
        <v>6184.8</v>
      </c>
      <c r="O58" s="26">
        <v>4732.7</v>
      </c>
      <c r="P58" s="26">
        <v>1866</v>
      </c>
      <c r="Q58" s="26">
        <v>1032.3</v>
      </c>
      <c r="R58" s="18">
        <v>288.82877000000002</v>
      </c>
      <c r="S58" s="18">
        <f>IF(408.04667="","-",408.04667)</f>
        <v>408.04667000000001</v>
      </c>
      <c r="T58" s="18">
        <v>334.89424000000002</v>
      </c>
      <c r="U58" s="18">
        <v>899.91998000000001</v>
      </c>
      <c r="V58" s="18">
        <v>868.42530999999997</v>
      </c>
      <c r="W58" s="18">
        <v>2022.2165299999999</v>
      </c>
    </row>
    <row r="59" spans="1:23" x14ac:dyDescent="0.2">
      <c r="A59" s="5">
        <v>44</v>
      </c>
      <c r="B59" s="13" t="s">
        <v>81</v>
      </c>
      <c r="C59" s="27">
        <v>380.9</v>
      </c>
      <c r="D59" s="27">
        <v>133.80000000000001</v>
      </c>
      <c r="E59" s="27">
        <v>205.1</v>
      </c>
      <c r="F59" s="27">
        <v>1360.1</v>
      </c>
      <c r="G59" s="28">
        <v>452.5</v>
      </c>
      <c r="H59" s="28">
        <v>1139.5999999999999</v>
      </c>
      <c r="I59" s="28">
        <v>157.80000000000001</v>
      </c>
      <c r="J59" s="28">
        <v>646.20000000000005</v>
      </c>
      <c r="K59" s="28">
        <v>315.7</v>
      </c>
      <c r="L59" s="28">
        <v>2047.8</v>
      </c>
      <c r="M59" s="29">
        <v>3679.4</v>
      </c>
      <c r="N59" s="29">
        <v>5783.9</v>
      </c>
      <c r="O59" s="29">
        <v>4431</v>
      </c>
      <c r="P59" s="29">
        <v>1659.5</v>
      </c>
      <c r="Q59" s="29">
        <v>757.7</v>
      </c>
      <c r="R59" s="19">
        <v>232.76224999999999</v>
      </c>
      <c r="S59" s="19">
        <f>IF(353.83959="","-",353.83959)</f>
        <v>353.83958999999999</v>
      </c>
      <c r="T59" s="19">
        <v>327.79325</v>
      </c>
      <c r="U59" s="19">
        <v>848.02611999999999</v>
      </c>
      <c r="V59" s="19">
        <v>868.23650999999995</v>
      </c>
      <c r="W59" s="19">
        <v>2021.25009</v>
      </c>
    </row>
    <row r="60" spans="1:23" x14ac:dyDescent="0.2">
      <c r="A60" s="5">
        <v>45</v>
      </c>
      <c r="B60" s="13" t="s">
        <v>82</v>
      </c>
      <c r="C60" s="27">
        <v>497.8</v>
      </c>
      <c r="D60" s="27">
        <v>130.80000000000001</v>
      </c>
      <c r="E60" s="27">
        <v>442.3</v>
      </c>
      <c r="F60" s="27">
        <v>96.1</v>
      </c>
      <c r="G60" s="28">
        <v>128.5</v>
      </c>
      <c r="H60" s="28">
        <v>331.9</v>
      </c>
      <c r="I60" s="28">
        <v>595.6</v>
      </c>
      <c r="J60" s="28">
        <v>783.9</v>
      </c>
      <c r="K60" s="28">
        <v>410.4</v>
      </c>
      <c r="L60" s="28">
        <v>428.6</v>
      </c>
      <c r="M60" s="29">
        <v>568.70000000000005</v>
      </c>
      <c r="N60" s="29">
        <v>364.4</v>
      </c>
      <c r="O60" s="29">
        <v>300.3</v>
      </c>
      <c r="P60" s="29">
        <v>206.5</v>
      </c>
      <c r="Q60" s="29">
        <v>274.60000000000002</v>
      </c>
      <c r="R60" s="19">
        <v>56.066519999999997</v>
      </c>
      <c r="S60" s="19">
        <f>IF(54.20708="","-",54.20708)</f>
        <v>54.207079999999998</v>
      </c>
      <c r="T60" s="19">
        <v>7.1009900000000004</v>
      </c>
      <c r="U60" s="19">
        <v>50.530790000000003</v>
      </c>
      <c r="V60" s="19">
        <v>0.14316999999999999</v>
      </c>
      <c r="W60" s="19">
        <v>0.96643999999999997</v>
      </c>
    </row>
    <row r="61" spans="1:23" ht="24" x14ac:dyDescent="0.2">
      <c r="A61" s="22">
        <v>46</v>
      </c>
      <c r="B61" s="13" t="s">
        <v>137</v>
      </c>
      <c r="C61" s="28" t="s">
        <v>2</v>
      </c>
      <c r="D61" s="28" t="s">
        <v>2</v>
      </c>
      <c r="E61" s="28" t="s">
        <v>2</v>
      </c>
      <c r="F61" s="28" t="s">
        <v>2</v>
      </c>
      <c r="G61" s="28" t="s">
        <v>2</v>
      </c>
      <c r="H61" s="28" t="s">
        <v>2</v>
      </c>
      <c r="I61" s="28" t="s">
        <v>2</v>
      </c>
      <c r="J61" s="28" t="s">
        <v>2</v>
      </c>
      <c r="K61" s="28" t="s">
        <v>2</v>
      </c>
      <c r="L61" s="28" t="s">
        <v>2</v>
      </c>
      <c r="M61" s="29">
        <v>7.4</v>
      </c>
      <c r="N61" s="29">
        <v>36.5</v>
      </c>
      <c r="O61" s="29">
        <v>1.4</v>
      </c>
      <c r="P61" s="29" t="s">
        <v>2</v>
      </c>
      <c r="Q61" s="29" t="s">
        <v>2</v>
      </c>
      <c r="R61" s="19" t="s">
        <v>2</v>
      </c>
      <c r="S61" s="19"/>
      <c r="T61" s="19" t="s">
        <v>2</v>
      </c>
      <c r="U61" s="19">
        <v>1.36307</v>
      </c>
      <c r="V61" s="19">
        <v>4.5629999999999997E-2</v>
      </c>
      <c r="W61" s="19" t="s">
        <v>2</v>
      </c>
    </row>
    <row r="62" spans="1:23" ht="36" x14ac:dyDescent="0.2">
      <c r="A62" s="2" t="s">
        <v>10</v>
      </c>
      <c r="B62" s="12" t="s">
        <v>83</v>
      </c>
      <c r="C62" s="23">
        <v>2000.9</v>
      </c>
      <c r="D62" s="23">
        <v>3006.2</v>
      </c>
      <c r="E62" s="23">
        <v>6189.1</v>
      </c>
      <c r="F62" s="23">
        <v>4782.3999999999996</v>
      </c>
      <c r="G62" s="25">
        <v>7788.3</v>
      </c>
      <c r="H62" s="25">
        <v>11411.8</v>
      </c>
      <c r="I62" s="25">
        <v>13021.4</v>
      </c>
      <c r="J62" s="25">
        <v>7324</v>
      </c>
      <c r="K62" s="25">
        <v>3145.7</v>
      </c>
      <c r="L62" s="25">
        <v>5602.2</v>
      </c>
      <c r="M62" s="26">
        <v>17121.3</v>
      </c>
      <c r="N62" s="26">
        <v>10285.5</v>
      </c>
      <c r="O62" s="26">
        <v>14746.9</v>
      </c>
      <c r="P62" s="26">
        <v>10181.1</v>
      </c>
      <c r="Q62" s="26">
        <v>5446.3</v>
      </c>
      <c r="R62" s="18">
        <v>7293.0662599999996</v>
      </c>
      <c r="S62" s="18">
        <f>IF(6738.23559="","-",6738.23559)</f>
        <v>6738.2355900000002</v>
      </c>
      <c r="T62" s="18">
        <v>6637.1393200000002</v>
      </c>
      <c r="U62" s="18">
        <v>7293.2112699999998</v>
      </c>
      <c r="V62" s="18">
        <v>7223.9763499999999</v>
      </c>
      <c r="W62" s="18">
        <v>9890.1075000000001</v>
      </c>
    </row>
    <row r="63" spans="1:23" ht="14.25" customHeight="1" x14ac:dyDescent="0.2">
      <c r="A63" s="5">
        <v>47</v>
      </c>
      <c r="B63" s="13" t="s">
        <v>83</v>
      </c>
      <c r="C63" s="27">
        <v>38.200000000000003</v>
      </c>
      <c r="D63" s="27">
        <v>25.4</v>
      </c>
      <c r="E63" s="27">
        <v>26.2</v>
      </c>
      <c r="F63" s="27" t="s">
        <v>2</v>
      </c>
      <c r="G63" s="28" t="s">
        <v>2</v>
      </c>
      <c r="H63" s="28">
        <v>77.3</v>
      </c>
      <c r="I63" s="28">
        <v>235.6</v>
      </c>
      <c r="J63" s="28">
        <v>324.60000000000002</v>
      </c>
      <c r="K63" s="28">
        <v>416.5</v>
      </c>
      <c r="L63" s="28">
        <v>1194.9000000000001</v>
      </c>
      <c r="M63" s="29">
        <v>1547.5</v>
      </c>
      <c r="N63" s="29">
        <v>1134.4000000000001</v>
      </c>
      <c r="O63" s="29">
        <v>1424</v>
      </c>
      <c r="P63" s="29">
        <v>1420.8</v>
      </c>
      <c r="Q63" s="29">
        <v>1486</v>
      </c>
      <c r="R63" s="19">
        <v>1926.92065</v>
      </c>
      <c r="S63" s="19">
        <f>IF(2329.27586="","-",2329.27586)</f>
        <v>2329.2758600000002</v>
      </c>
      <c r="T63" s="19">
        <v>2286.6417799999999</v>
      </c>
      <c r="U63" s="19">
        <v>1747.7581499999999</v>
      </c>
      <c r="V63" s="19">
        <v>1628.59916</v>
      </c>
      <c r="W63" s="19">
        <v>4647.8880799999997</v>
      </c>
    </row>
    <row r="64" spans="1:23" ht="13.5" customHeight="1" x14ac:dyDescent="0.2">
      <c r="A64" s="5">
        <v>48</v>
      </c>
      <c r="B64" s="13" t="s">
        <v>84</v>
      </c>
      <c r="C64" s="27">
        <v>1950.4</v>
      </c>
      <c r="D64" s="27">
        <v>2976</v>
      </c>
      <c r="E64" s="27">
        <v>6150.2</v>
      </c>
      <c r="F64" s="27">
        <v>4758.7</v>
      </c>
      <c r="G64" s="28">
        <v>7652.7</v>
      </c>
      <c r="H64" s="28">
        <v>10774.5</v>
      </c>
      <c r="I64" s="28">
        <v>12430.3</v>
      </c>
      <c r="J64" s="28">
        <v>6560.9</v>
      </c>
      <c r="K64" s="28">
        <v>2286.6999999999998</v>
      </c>
      <c r="L64" s="28">
        <v>4196.2</v>
      </c>
      <c r="M64" s="29">
        <v>14074</v>
      </c>
      <c r="N64" s="29">
        <v>8673.7000000000007</v>
      </c>
      <c r="O64" s="29">
        <v>12645.5</v>
      </c>
      <c r="P64" s="29">
        <v>7830</v>
      </c>
      <c r="Q64" s="29">
        <v>3781.7</v>
      </c>
      <c r="R64" s="19">
        <v>5152.3439699999999</v>
      </c>
      <c r="S64" s="19">
        <f>IF(4276.90545="","-",4276.90545)</f>
        <v>4276.9054500000002</v>
      </c>
      <c r="T64" s="19">
        <v>4274.8217999999997</v>
      </c>
      <c r="U64" s="19">
        <v>5489.2433899999996</v>
      </c>
      <c r="V64" s="19">
        <v>5577.8390900000004</v>
      </c>
      <c r="W64" s="19">
        <v>5179.5848500000002</v>
      </c>
    </row>
    <row r="65" spans="1:23" ht="36" x14ac:dyDescent="0.2">
      <c r="A65" s="5">
        <v>49</v>
      </c>
      <c r="B65" s="13" t="s">
        <v>85</v>
      </c>
      <c r="C65" s="27">
        <v>12.3</v>
      </c>
      <c r="D65" s="27">
        <v>4.8</v>
      </c>
      <c r="E65" s="27">
        <v>12.7</v>
      </c>
      <c r="F65" s="27">
        <v>23.7</v>
      </c>
      <c r="G65" s="28">
        <v>135.6</v>
      </c>
      <c r="H65" s="28">
        <v>560</v>
      </c>
      <c r="I65" s="28">
        <v>355.5</v>
      </c>
      <c r="J65" s="28">
        <v>438.5</v>
      </c>
      <c r="K65" s="28">
        <v>442.5</v>
      </c>
      <c r="L65" s="28">
        <v>211.1</v>
      </c>
      <c r="M65" s="29">
        <v>1499.8</v>
      </c>
      <c r="N65" s="29">
        <v>477.4</v>
      </c>
      <c r="O65" s="29">
        <v>677.4</v>
      </c>
      <c r="P65" s="29">
        <v>930.3</v>
      </c>
      <c r="Q65" s="29">
        <v>178.6</v>
      </c>
      <c r="R65" s="19">
        <v>213.80163999999999</v>
      </c>
      <c r="S65" s="19">
        <f>IF(132.05428="","-",132.05428)</f>
        <v>132.05428000000001</v>
      </c>
      <c r="T65" s="19">
        <v>75.675740000000005</v>
      </c>
      <c r="U65" s="19">
        <v>56.20973</v>
      </c>
      <c r="V65" s="19">
        <v>17.5381</v>
      </c>
      <c r="W65" s="19">
        <v>62.634569999999997</v>
      </c>
    </row>
    <row r="66" spans="1:23" x14ac:dyDescent="0.2">
      <c r="A66" s="2" t="s">
        <v>11</v>
      </c>
      <c r="B66" s="12" t="s">
        <v>86</v>
      </c>
      <c r="C66" s="23">
        <v>7085.6</v>
      </c>
      <c r="D66" s="23">
        <v>7084.3</v>
      </c>
      <c r="E66" s="23">
        <v>7032.4</v>
      </c>
      <c r="F66" s="23">
        <v>10383.9</v>
      </c>
      <c r="G66" s="25">
        <v>18406</v>
      </c>
      <c r="H66" s="25">
        <v>18225.400000000001</v>
      </c>
      <c r="I66" s="25">
        <v>27195</v>
      </c>
      <c r="J66" s="25">
        <v>36007.800000000003</v>
      </c>
      <c r="K66" s="25">
        <v>23371.1</v>
      </c>
      <c r="L66" s="25">
        <v>29474</v>
      </c>
      <c r="M66" s="26">
        <v>74682.399999999994</v>
      </c>
      <c r="N66" s="26">
        <v>86791</v>
      </c>
      <c r="O66" s="26">
        <v>76086.100000000006</v>
      </c>
      <c r="P66" s="26">
        <v>55490.400000000001</v>
      </c>
      <c r="Q66" s="26">
        <v>31580.6</v>
      </c>
      <c r="R66" s="18">
        <v>51826.400309999997</v>
      </c>
      <c r="S66" s="18">
        <f>IF(53446.00147="","-",53446.00147)</f>
        <v>53446.001470000003</v>
      </c>
      <c r="T66" s="18">
        <v>37022.65064</v>
      </c>
      <c r="U66" s="18">
        <v>23231.653030000001</v>
      </c>
      <c r="V66" s="18">
        <v>22078.895270000001</v>
      </c>
      <c r="W66" s="18">
        <v>26401.084569999999</v>
      </c>
    </row>
    <row r="67" spans="1:23" x14ac:dyDescent="0.2">
      <c r="A67" s="5">
        <v>50</v>
      </c>
      <c r="B67" s="13" t="s">
        <v>139</v>
      </c>
      <c r="C67" s="23" t="s">
        <v>2</v>
      </c>
      <c r="D67" s="23" t="s">
        <v>2</v>
      </c>
      <c r="E67" s="23" t="s">
        <v>2</v>
      </c>
      <c r="F67" s="23" t="s">
        <v>2</v>
      </c>
      <c r="G67" s="23" t="s">
        <v>2</v>
      </c>
      <c r="H67" s="23" t="s">
        <v>2</v>
      </c>
      <c r="I67" s="23" t="s">
        <v>2</v>
      </c>
      <c r="J67" s="23" t="s">
        <v>2</v>
      </c>
      <c r="K67" s="23" t="s">
        <v>2</v>
      </c>
      <c r="L67" s="23" t="s">
        <v>2</v>
      </c>
      <c r="M67" s="23" t="s">
        <v>2</v>
      </c>
      <c r="N67" s="29">
        <v>3</v>
      </c>
      <c r="O67" s="29" t="s">
        <v>2</v>
      </c>
      <c r="P67" s="29" t="s">
        <v>2</v>
      </c>
      <c r="Q67" s="29" t="s">
        <v>2</v>
      </c>
      <c r="R67" s="18" t="s">
        <v>2</v>
      </c>
      <c r="S67" s="18" t="s">
        <v>2</v>
      </c>
      <c r="T67" s="18" t="s">
        <v>2</v>
      </c>
      <c r="U67" s="18" t="s">
        <v>2</v>
      </c>
      <c r="V67" s="18" t="s">
        <v>2</v>
      </c>
      <c r="W67" s="18" t="s">
        <v>2</v>
      </c>
    </row>
    <row r="68" spans="1:23" ht="24" x14ac:dyDescent="0.2">
      <c r="A68" s="5">
        <v>51</v>
      </c>
      <c r="B68" s="13" t="s">
        <v>87</v>
      </c>
      <c r="C68" s="27">
        <v>926.9</v>
      </c>
      <c r="D68" s="27">
        <v>336.2</v>
      </c>
      <c r="E68" s="27">
        <v>368.8</v>
      </c>
      <c r="F68" s="27">
        <v>332.9</v>
      </c>
      <c r="G68" s="28">
        <v>291.2</v>
      </c>
      <c r="H68" s="28">
        <v>278.2</v>
      </c>
      <c r="I68" s="28">
        <v>337.5</v>
      </c>
      <c r="J68" s="28">
        <v>191.8</v>
      </c>
      <c r="K68" s="28">
        <v>199.3</v>
      </c>
      <c r="L68" s="28">
        <v>354.7</v>
      </c>
      <c r="M68" s="29">
        <v>493.1</v>
      </c>
      <c r="N68" s="29">
        <v>698.7</v>
      </c>
      <c r="O68" s="29">
        <v>617.79999999999995</v>
      </c>
      <c r="P68" s="29">
        <v>272.10000000000002</v>
      </c>
      <c r="Q68" s="29">
        <v>319.60000000000002</v>
      </c>
      <c r="R68" s="19">
        <v>636.71187999999995</v>
      </c>
      <c r="S68" s="19">
        <f>IF(292.2627="","-",292.2627)</f>
        <v>292.2627</v>
      </c>
      <c r="T68" s="19">
        <v>342.60685000000001</v>
      </c>
      <c r="U68" s="19">
        <v>248.35123999999999</v>
      </c>
      <c r="V68" s="19">
        <v>154.5367</v>
      </c>
      <c r="W68" s="19">
        <v>163.00127000000001</v>
      </c>
    </row>
    <row r="69" spans="1:23" x14ac:dyDescent="0.2">
      <c r="A69" s="5">
        <v>52</v>
      </c>
      <c r="B69" s="13" t="s">
        <v>88</v>
      </c>
      <c r="C69" s="27">
        <v>14.9</v>
      </c>
      <c r="D69" s="27">
        <v>29.5</v>
      </c>
      <c r="E69" s="27">
        <v>136.4</v>
      </c>
      <c r="F69" s="27">
        <v>10.1</v>
      </c>
      <c r="G69" s="28">
        <v>603</v>
      </c>
      <c r="H69" s="28">
        <v>259.5</v>
      </c>
      <c r="I69" s="28">
        <v>124.1</v>
      </c>
      <c r="J69" s="28">
        <v>146.4</v>
      </c>
      <c r="K69" s="28">
        <v>577.20000000000005</v>
      </c>
      <c r="L69" s="28">
        <v>844.5</v>
      </c>
      <c r="M69" s="29">
        <v>2924.7</v>
      </c>
      <c r="N69" s="29">
        <v>3196.3</v>
      </c>
      <c r="O69" s="29">
        <v>2627.5</v>
      </c>
      <c r="P69" s="29">
        <v>2083</v>
      </c>
      <c r="Q69" s="29">
        <v>3632</v>
      </c>
      <c r="R69" s="19">
        <v>1043.02766</v>
      </c>
      <c r="S69" s="19">
        <f>IF(267.71113="","-",267.71113)</f>
        <v>267.71113000000003</v>
      </c>
      <c r="T69" s="19">
        <v>47.030909999999999</v>
      </c>
      <c r="U69" s="19">
        <v>11.271739999999999</v>
      </c>
      <c r="V69" s="19">
        <v>16.820049999999998</v>
      </c>
      <c r="W69" s="19">
        <v>7.58148</v>
      </c>
    </row>
    <row r="70" spans="1:23" ht="24" x14ac:dyDescent="0.2">
      <c r="A70" s="5">
        <v>53</v>
      </c>
      <c r="B70" s="13" t="s">
        <v>89</v>
      </c>
      <c r="C70" s="27" t="s">
        <v>2</v>
      </c>
      <c r="D70" s="27" t="s">
        <v>2</v>
      </c>
      <c r="E70" s="27">
        <v>17.7</v>
      </c>
      <c r="F70" s="27">
        <v>37.5</v>
      </c>
      <c r="G70" s="28">
        <v>10.8</v>
      </c>
      <c r="H70" s="28" t="s">
        <v>2</v>
      </c>
      <c r="I70" s="28" t="s">
        <v>2</v>
      </c>
      <c r="J70" s="28">
        <v>0.2</v>
      </c>
      <c r="K70" s="28">
        <v>7.5</v>
      </c>
      <c r="L70" s="28">
        <v>5.3</v>
      </c>
      <c r="M70" s="29">
        <v>2.7</v>
      </c>
      <c r="N70" s="29">
        <v>156</v>
      </c>
      <c r="O70" s="29">
        <v>35.299999999999997</v>
      </c>
      <c r="P70" s="29" t="s">
        <v>2</v>
      </c>
      <c r="Q70" s="29">
        <v>3.7</v>
      </c>
      <c r="R70" s="19">
        <v>1.0080899999999999</v>
      </c>
      <c r="S70" s="19">
        <f>IF(3.24839="","-",3.24839)</f>
        <v>3.2483900000000001</v>
      </c>
      <c r="T70" s="19">
        <v>7.0000000000000001E-3</v>
      </c>
      <c r="U70" s="19" t="s">
        <v>2</v>
      </c>
      <c r="V70" s="19">
        <v>111.99337</v>
      </c>
      <c r="W70" s="19" t="s">
        <v>2</v>
      </c>
    </row>
    <row r="71" spans="1:23" x14ac:dyDescent="0.2">
      <c r="A71" s="5">
        <v>54</v>
      </c>
      <c r="B71" s="13" t="s">
        <v>90</v>
      </c>
      <c r="C71" s="27">
        <v>69.400000000000006</v>
      </c>
      <c r="D71" s="27">
        <v>74.099999999999994</v>
      </c>
      <c r="E71" s="27">
        <v>69.599999999999994</v>
      </c>
      <c r="F71" s="27">
        <v>60.3</v>
      </c>
      <c r="G71" s="28">
        <v>195.3</v>
      </c>
      <c r="H71" s="28">
        <v>32.299999999999997</v>
      </c>
      <c r="I71" s="28">
        <v>69.400000000000006</v>
      </c>
      <c r="J71" s="28">
        <v>242.3</v>
      </c>
      <c r="K71" s="28">
        <v>399.8</v>
      </c>
      <c r="L71" s="28">
        <v>430.8</v>
      </c>
      <c r="M71" s="29">
        <v>4234.3999999999996</v>
      </c>
      <c r="N71" s="29">
        <v>3471.6</v>
      </c>
      <c r="O71" s="29">
        <v>3243</v>
      </c>
      <c r="P71" s="29">
        <v>887.3</v>
      </c>
      <c r="Q71" s="29">
        <v>1523.9</v>
      </c>
      <c r="R71" s="19">
        <v>3227.25686</v>
      </c>
      <c r="S71" s="19">
        <f>IF(3977.64498="","-",3977.64498)</f>
        <v>3977.64498</v>
      </c>
      <c r="T71" s="19">
        <v>2296.7898700000001</v>
      </c>
      <c r="U71" s="19">
        <v>4374.4857899999997</v>
      </c>
      <c r="V71" s="19">
        <v>1584.4392399999999</v>
      </c>
      <c r="W71" s="19">
        <v>1577.08843</v>
      </c>
    </row>
    <row r="72" spans="1:23" x14ac:dyDescent="0.2">
      <c r="A72" s="5">
        <v>55</v>
      </c>
      <c r="B72" s="13" t="s">
        <v>91</v>
      </c>
      <c r="C72" s="27">
        <v>22.5</v>
      </c>
      <c r="D72" s="27" t="s">
        <v>2</v>
      </c>
      <c r="E72" s="27">
        <v>49.7</v>
      </c>
      <c r="F72" s="27">
        <v>347</v>
      </c>
      <c r="G72" s="28">
        <v>4167.6000000000004</v>
      </c>
      <c r="H72" s="28">
        <v>1353.3</v>
      </c>
      <c r="I72" s="28">
        <v>1155.7</v>
      </c>
      <c r="J72" s="28">
        <v>3720.2</v>
      </c>
      <c r="K72" s="28">
        <v>395.7</v>
      </c>
      <c r="L72" s="28">
        <v>1347.6</v>
      </c>
      <c r="M72" s="29">
        <v>6258.8</v>
      </c>
      <c r="N72" s="29">
        <v>8255.5</v>
      </c>
      <c r="O72" s="29">
        <v>2659.2</v>
      </c>
      <c r="P72" s="29">
        <v>867.9</v>
      </c>
      <c r="Q72" s="29">
        <v>739.7</v>
      </c>
      <c r="R72" s="19">
        <v>3284.7964900000002</v>
      </c>
      <c r="S72" s="19">
        <f>IF(2990.12074="","-",2990.12074)</f>
        <v>2990.1207399999998</v>
      </c>
      <c r="T72" s="19">
        <v>354.71839</v>
      </c>
      <c r="U72" s="19">
        <v>31.088650000000001</v>
      </c>
      <c r="V72" s="19">
        <v>8.2400000000000008E-3</v>
      </c>
      <c r="W72" s="19">
        <v>20.402889999999999</v>
      </c>
    </row>
    <row r="73" spans="1:23" ht="24" x14ac:dyDescent="0.2">
      <c r="A73" s="5">
        <v>56</v>
      </c>
      <c r="B73" s="13" t="s">
        <v>92</v>
      </c>
      <c r="C73" s="27">
        <v>25.2</v>
      </c>
      <c r="D73" s="27">
        <v>31.3</v>
      </c>
      <c r="E73" s="27">
        <v>75.2</v>
      </c>
      <c r="F73" s="27">
        <v>33.9</v>
      </c>
      <c r="G73" s="28">
        <v>83.5</v>
      </c>
      <c r="H73" s="28">
        <v>46.9</v>
      </c>
      <c r="I73" s="28">
        <v>99.5</v>
      </c>
      <c r="J73" s="28">
        <v>125.9</v>
      </c>
      <c r="K73" s="28">
        <v>50.8</v>
      </c>
      <c r="L73" s="28">
        <v>146.6</v>
      </c>
      <c r="M73" s="29">
        <v>3057.9</v>
      </c>
      <c r="N73" s="29">
        <v>3886.1</v>
      </c>
      <c r="O73" s="29">
        <v>1419.7</v>
      </c>
      <c r="P73" s="29">
        <v>283.7</v>
      </c>
      <c r="Q73" s="29">
        <v>472.7</v>
      </c>
      <c r="R73" s="19">
        <v>121.85672</v>
      </c>
      <c r="S73" s="19">
        <f>IF(120.43766="","-",120.43766)</f>
        <v>120.43765999999999</v>
      </c>
      <c r="T73" s="19">
        <v>62.272460000000002</v>
      </c>
      <c r="U73" s="19">
        <v>0.83340000000000003</v>
      </c>
      <c r="V73" s="19">
        <v>291.10325999999998</v>
      </c>
      <c r="W73" s="19">
        <v>53.56324</v>
      </c>
    </row>
    <row r="74" spans="1:23" x14ac:dyDescent="0.2">
      <c r="A74" s="5">
        <v>57</v>
      </c>
      <c r="B74" s="13" t="s">
        <v>93</v>
      </c>
      <c r="C74" s="27">
        <v>5214.5</v>
      </c>
      <c r="D74" s="27">
        <v>5864.9</v>
      </c>
      <c r="E74" s="27">
        <v>5441.8</v>
      </c>
      <c r="F74" s="27">
        <v>8646.9</v>
      </c>
      <c r="G74" s="28">
        <v>10870.2</v>
      </c>
      <c r="H74" s="28">
        <v>14449.9</v>
      </c>
      <c r="I74" s="28">
        <v>22923.200000000001</v>
      </c>
      <c r="J74" s="28">
        <v>27598.6</v>
      </c>
      <c r="K74" s="28">
        <v>16981.2</v>
      </c>
      <c r="L74" s="28">
        <v>19013.2</v>
      </c>
      <c r="M74" s="29">
        <v>23627.4</v>
      </c>
      <c r="N74" s="29">
        <v>26665.599999999999</v>
      </c>
      <c r="O74" s="29">
        <v>26845.9</v>
      </c>
      <c r="P74" s="29">
        <v>20170.400000000001</v>
      </c>
      <c r="Q74" s="29">
        <v>6439.8</v>
      </c>
      <c r="R74" s="19">
        <v>5295.2204599999995</v>
      </c>
      <c r="S74" s="19">
        <f>IF(6052.27804="","-",6052.27804)</f>
        <v>6052.2780400000001</v>
      </c>
      <c r="T74" s="19">
        <v>4128.3669200000004</v>
      </c>
      <c r="U74" s="19">
        <v>3702.0820699999999</v>
      </c>
      <c r="V74" s="19">
        <v>3339.0721100000001</v>
      </c>
      <c r="W74" s="19">
        <v>4172.9736700000003</v>
      </c>
    </row>
    <row r="75" spans="1:23" ht="24" x14ac:dyDescent="0.2">
      <c r="A75" s="5">
        <v>58</v>
      </c>
      <c r="B75" s="13" t="s">
        <v>94</v>
      </c>
      <c r="C75" s="27">
        <v>3.9</v>
      </c>
      <c r="D75" s="27">
        <v>1.5</v>
      </c>
      <c r="E75" s="27">
        <v>1.9</v>
      </c>
      <c r="F75" s="27">
        <v>3.2</v>
      </c>
      <c r="G75" s="28">
        <v>8.8000000000000007</v>
      </c>
      <c r="H75" s="28">
        <v>71.5</v>
      </c>
      <c r="I75" s="28">
        <v>114.6</v>
      </c>
      <c r="J75" s="28">
        <v>112.3</v>
      </c>
      <c r="K75" s="28">
        <v>85.9</v>
      </c>
      <c r="L75" s="28">
        <v>211.1</v>
      </c>
      <c r="M75" s="29">
        <v>1468.5</v>
      </c>
      <c r="N75" s="29">
        <v>2321.9</v>
      </c>
      <c r="O75" s="29">
        <v>1205.2</v>
      </c>
      <c r="P75" s="29">
        <v>304.5</v>
      </c>
      <c r="Q75" s="29">
        <v>216.8</v>
      </c>
      <c r="R75" s="19">
        <v>777.05669</v>
      </c>
      <c r="S75" s="19">
        <f>IF(1193.38187="","-",1193.38187)</f>
        <v>1193.3818699999999</v>
      </c>
      <c r="T75" s="19">
        <v>272.45008000000001</v>
      </c>
      <c r="U75" s="19">
        <v>257.23531000000003</v>
      </c>
      <c r="V75" s="19">
        <v>6.3887</v>
      </c>
      <c r="W75" s="19">
        <v>5.2992800000000004</v>
      </c>
    </row>
    <row r="76" spans="1:23" ht="24" x14ac:dyDescent="0.2">
      <c r="A76" s="5">
        <v>59</v>
      </c>
      <c r="B76" s="13" t="s">
        <v>95</v>
      </c>
      <c r="C76" s="27">
        <v>215.3</v>
      </c>
      <c r="D76" s="27" t="s">
        <v>2</v>
      </c>
      <c r="E76" s="27">
        <v>0.9</v>
      </c>
      <c r="F76" s="27" t="s">
        <v>2</v>
      </c>
      <c r="G76" s="28">
        <v>8.4</v>
      </c>
      <c r="H76" s="28">
        <v>6.9</v>
      </c>
      <c r="I76" s="28">
        <v>12.2</v>
      </c>
      <c r="J76" s="28">
        <v>1.7</v>
      </c>
      <c r="K76" s="28">
        <v>2.4</v>
      </c>
      <c r="L76" s="28">
        <v>30.8</v>
      </c>
      <c r="M76" s="29">
        <v>542.70000000000005</v>
      </c>
      <c r="N76" s="29">
        <v>701.3</v>
      </c>
      <c r="O76" s="29">
        <v>473.6</v>
      </c>
      <c r="P76" s="29">
        <v>221.9</v>
      </c>
      <c r="Q76" s="29">
        <v>111</v>
      </c>
      <c r="R76" s="19">
        <v>25.233650000000001</v>
      </c>
      <c r="S76" s="19">
        <f>IF(77.17216="","-",77.17216)</f>
        <v>77.172160000000005</v>
      </c>
      <c r="T76" s="19">
        <v>5.49878</v>
      </c>
      <c r="U76" s="19">
        <v>41.396099999999997</v>
      </c>
      <c r="V76" s="19">
        <v>21.37462</v>
      </c>
      <c r="W76" s="19">
        <v>3.3496199999999998</v>
      </c>
    </row>
    <row r="77" spans="1:23" x14ac:dyDescent="0.2">
      <c r="A77" s="5">
        <v>60</v>
      </c>
      <c r="B77" s="13" t="s">
        <v>96</v>
      </c>
      <c r="C77" s="27">
        <v>3</v>
      </c>
      <c r="D77" s="27" t="s">
        <v>2</v>
      </c>
      <c r="E77" s="27" t="s">
        <v>2</v>
      </c>
      <c r="F77" s="27" t="s">
        <v>2</v>
      </c>
      <c r="G77" s="28">
        <v>44.4</v>
      </c>
      <c r="H77" s="28" t="s">
        <v>2</v>
      </c>
      <c r="I77" s="28">
        <v>209.7</v>
      </c>
      <c r="J77" s="28">
        <v>1319</v>
      </c>
      <c r="K77" s="28">
        <v>1894.4</v>
      </c>
      <c r="L77" s="28">
        <v>3377</v>
      </c>
      <c r="M77" s="29">
        <v>14947.2</v>
      </c>
      <c r="N77" s="29">
        <v>19904.3</v>
      </c>
      <c r="O77" s="29">
        <v>16005.1</v>
      </c>
      <c r="P77" s="29">
        <v>11273.5</v>
      </c>
      <c r="Q77" s="29">
        <v>7621.1</v>
      </c>
      <c r="R77" s="19">
        <v>23170.098239999999</v>
      </c>
      <c r="S77" s="19">
        <f>IF(17467.74044="","-",17467.74044)</f>
        <v>17467.740440000001</v>
      </c>
      <c r="T77" s="19">
        <v>9607.6941200000001</v>
      </c>
      <c r="U77" s="19">
        <v>1435.9352899999999</v>
      </c>
      <c r="V77" s="19">
        <v>12.60796</v>
      </c>
      <c r="W77" s="19" t="s">
        <v>2</v>
      </c>
    </row>
    <row r="78" spans="1:23" ht="24" x14ac:dyDescent="0.2">
      <c r="A78" s="5">
        <v>61</v>
      </c>
      <c r="B78" s="13" t="s">
        <v>97</v>
      </c>
      <c r="C78" s="27">
        <v>59.8</v>
      </c>
      <c r="D78" s="27">
        <v>76.599999999999994</v>
      </c>
      <c r="E78" s="27">
        <v>373.6</v>
      </c>
      <c r="F78" s="27">
        <v>376</v>
      </c>
      <c r="G78" s="28">
        <v>1006.6</v>
      </c>
      <c r="H78" s="28">
        <v>854.5</v>
      </c>
      <c r="I78" s="28">
        <v>784.6</v>
      </c>
      <c r="J78" s="28">
        <v>1234</v>
      </c>
      <c r="K78" s="28">
        <v>875.3</v>
      </c>
      <c r="L78" s="28">
        <v>1199.4000000000001</v>
      </c>
      <c r="M78" s="29">
        <v>7060</v>
      </c>
      <c r="N78" s="29">
        <v>10106.9</v>
      </c>
      <c r="O78" s="29">
        <v>13870.4</v>
      </c>
      <c r="P78" s="29">
        <v>17072.900000000001</v>
      </c>
      <c r="Q78" s="29">
        <v>8889</v>
      </c>
      <c r="R78" s="19">
        <v>12407.347030000001</v>
      </c>
      <c r="S78" s="19">
        <f>IF(16659.81454="","-",16659.81454)</f>
        <v>16659.814539999999</v>
      </c>
      <c r="T78" s="19">
        <v>15907.80884</v>
      </c>
      <c r="U78" s="19">
        <v>12100.765520000001</v>
      </c>
      <c r="V78" s="19">
        <v>15192.940720000001</v>
      </c>
      <c r="W78" s="19">
        <v>19017.45177</v>
      </c>
    </row>
    <row r="79" spans="1:23" ht="24" x14ac:dyDescent="0.2">
      <c r="A79" s="5">
        <v>62</v>
      </c>
      <c r="B79" s="13" t="s">
        <v>98</v>
      </c>
      <c r="C79" s="27">
        <v>380.9</v>
      </c>
      <c r="D79" s="27">
        <v>577.9</v>
      </c>
      <c r="E79" s="27">
        <v>311.8</v>
      </c>
      <c r="F79" s="27">
        <v>377.5</v>
      </c>
      <c r="G79" s="28">
        <v>786.7</v>
      </c>
      <c r="H79" s="28">
        <v>487.8</v>
      </c>
      <c r="I79" s="28">
        <v>503.8</v>
      </c>
      <c r="J79" s="28">
        <v>574.20000000000005</v>
      </c>
      <c r="K79" s="28">
        <v>821.5</v>
      </c>
      <c r="L79" s="28">
        <v>1169.5</v>
      </c>
      <c r="M79" s="29">
        <v>5365.4</v>
      </c>
      <c r="N79" s="29">
        <v>2844.5</v>
      </c>
      <c r="O79" s="29">
        <v>3943.2</v>
      </c>
      <c r="P79" s="29">
        <v>871.3</v>
      </c>
      <c r="Q79" s="29">
        <v>795</v>
      </c>
      <c r="R79" s="19">
        <v>1110.1662799999999</v>
      </c>
      <c r="S79" s="19">
        <f>IF(1521.35024="","-",1521.35024)</f>
        <v>1521.35024</v>
      </c>
      <c r="T79" s="19">
        <v>723.22951</v>
      </c>
      <c r="U79" s="19">
        <v>170.33378999999999</v>
      </c>
      <c r="V79" s="19">
        <v>433.37313999999998</v>
      </c>
      <c r="W79" s="19">
        <v>737.76571000000001</v>
      </c>
    </row>
    <row r="80" spans="1:23" ht="24.75" customHeight="1" x14ac:dyDescent="0.2">
      <c r="A80" s="5">
        <v>63</v>
      </c>
      <c r="B80" s="13" t="s">
        <v>99</v>
      </c>
      <c r="C80" s="27">
        <v>149.30000000000001</v>
      </c>
      <c r="D80" s="27">
        <v>92.3</v>
      </c>
      <c r="E80" s="27">
        <v>185</v>
      </c>
      <c r="F80" s="27">
        <v>158.6</v>
      </c>
      <c r="G80" s="28">
        <v>329.5</v>
      </c>
      <c r="H80" s="28">
        <v>384.6</v>
      </c>
      <c r="I80" s="28">
        <v>860.7</v>
      </c>
      <c r="J80" s="28">
        <v>741.2</v>
      </c>
      <c r="K80" s="28">
        <v>1080.0999999999999</v>
      </c>
      <c r="L80" s="28">
        <v>1343.5</v>
      </c>
      <c r="M80" s="29">
        <v>4699.6000000000004</v>
      </c>
      <c r="N80" s="29">
        <v>4579.3</v>
      </c>
      <c r="O80" s="29">
        <v>3140.2</v>
      </c>
      <c r="P80" s="29">
        <v>1181.9000000000001</v>
      </c>
      <c r="Q80" s="29">
        <v>816.3</v>
      </c>
      <c r="R80" s="19">
        <v>726.62026000000003</v>
      </c>
      <c r="S80" s="19">
        <f>IF(2822.83858="","-",2822.83858)</f>
        <v>2822.8385800000001</v>
      </c>
      <c r="T80" s="19">
        <v>3274.1769100000001</v>
      </c>
      <c r="U80" s="19">
        <v>857.87413000000004</v>
      </c>
      <c r="V80" s="19">
        <v>914.23716000000002</v>
      </c>
      <c r="W80" s="19">
        <v>642.60721000000001</v>
      </c>
    </row>
    <row r="81" spans="1:23" ht="48" x14ac:dyDescent="0.2">
      <c r="A81" s="2" t="s">
        <v>12</v>
      </c>
      <c r="B81" s="12" t="s">
        <v>100</v>
      </c>
      <c r="C81" s="23">
        <v>588.29999999999995</v>
      </c>
      <c r="D81" s="23">
        <v>539.1</v>
      </c>
      <c r="E81" s="23">
        <v>673.2</v>
      </c>
      <c r="F81" s="23">
        <v>1335.6</v>
      </c>
      <c r="G81" s="25">
        <v>572.70000000000005</v>
      </c>
      <c r="H81" s="25">
        <v>611.79999999999995</v>
      </c>
      <c r="I81" s="25">
        <v>1096.8</v>
      </c>
      <c r="J81" s="25">
        <v>2310.6999999999998</v>
      </c>
      <c r="K81" s="25">
        <v>2233.3000000000002</v>
      </c>
      <c r="L81" s="25">
        <v>2320.1</v>
      </c>
      <c r="M81" s="26">
        <v>10491.8</v>
      </c>
      <c r="N81" s="26">
        <v>10201.5</v>
      </c>
      <c r="O81" s="26">
        <v>12308.8</v>
      </c>
      <c r="P81" s="26">
        <v>5380.4</v>
      </c>
      <c r="Q81" s="26">
        <v>3160.5</v>
      </c>
      <c r="R81" s="18">
        <v>4743.6970000000001</v>
      </c>
      <c r="S81" s="18">
        <f>IF(5472.36312="","-",5472.36312)</f>
        <v>5472.36312</v>
      </c>
      <c r="T81" s="18">
        <v>3580.1077300000002</v>
      </c>
      <c r="U81" s="18">
        <v>2331.6982200000002</v>
      </c>
      <c r="V81" s="18">
        <v>2220.9646899999998</v>
      </c>
      <c r="W81" s="18">
        <v>2141.02412</v>
      </c>
    </row>
    <row r="82" spans="1:23" x14ac:dyDescent="0.2">
      <c r="A82" s="5">
        <v>64</v>
      </c>
      <c r="B82" s="13" t="s">
        <v>101</v>
      </c>
      <c r="C82" s="27">
        <v>568.29999999999995</v>
      </c>
      <c r="D82" s="27">
        <v>479.3</v>
      </c>
      <c r="E82" s="27">
        <v>646.79999999999995</v>
      </c>
      <c r="F82" s="27">
        <v>1334.5</v>
      </c>
      <c r="G82" s="28">
        <v>550.79999999999995</v>
      </c>
      <c r="H82" s="28">
        <v>574.1</v>
      </c>
      <c r="I82" s="28">
        <v>1017.8</v>
      </c>
      <c r="J82" s="28">
        <v>2273.1999999999998</v>
      </c>
      <c r="K82" s="28">
        <v>2208.3000000000002</v>
      </c>
      <c r="L82" s="28">
        <v>2294.6999999999998</v>
      </c>
      <c r="M82" s="29">
        <v>10423.799999999999</v>
      </c>
      <c r="N82" s="29">
        <v>10171.1</v>
      </c>
      <c r="O82" s="29">
        <v>12245.5</v>
      </c>
      <c r="P82" s="29">
        <v>5165.3</v>
      </c>
      <c r="Q82" s="29">
        <v>3155.9</v>
      </c>
      <c r="R82" s="19">
        <v>4692.8086499999999</v>
      </c>
      <c r="S82" s="19">
        <f>IF(5468.10054="","-",5468.10054)</f>
        <v>5468.1005400000004</v>
      </c>
      <c r="T82" s="19">
        <v>3578.2686100000001</v>
      </c>
      <c r="U82" s="19">
        <v>2330.2405899999999</v>
      </c>
      <c r="V82" s="19">
        <v>2220.71432</v>
      </c>
      <c r="W82" s="19">
        <v>2140.9622199999999</v>
      </c>
    </row>
    <row r="83" spans="1:23" x14ac:dyDescent="0.2">
      <c r="A83" s="5">
        <v>65</v>
      </c>
      <c r="B83" s="13" t="s">
        <v>102</v>
      </c>
      <c r="C83" s="27">
        <v>20</v>
      </c>
      <c r="D83" s="27">
        <v>8.3000000000000007</v>
      </c>
      <c r="E83" s="27">
        <v>2.5</v>
      </c>
      <c r="F83" s="27">
        <v>0.8</v>
      </c>
      <c r="G83" s="28">
        <v>2.1</v>
      </c>
      <c r="H83" s="28">
        <v>12.3</v>
      </c>
      <c r="I83" s="28">
        <v>79</v>
      </c>
      <c r="J83" s="28">
        <v>37.299999999999997</v>
      </c>
      <c r="K83" s="28">
        <v>25</v>
      </c>
      <c r="L83" s="28">
        <v>25.4</v>
      </c>
      <c r="M83" s="29">
        <v>66.400000000000006</v>
      </c>
      <c r="N83" s="29">
        <v>23.7</v>
      </c>
      <c r="O83" s="29">
        <v>62</v>
      </c>
      <c r="P83" s="29">
        <v>215.1</v>
      </c>
      <c r="Q83" s="29">
        <v>4.2</v>
      </c>
      <c r="R83" s="19">
        <v>49.065849999999998</v>
      </c>
      <c r="S83" s="19">
        <f>IF(4.1599="","-",4.1599)</f>
        <v>4.1599000000000004</v>
      </c>
      <c r="T83" s="19">
        <v>1.70912</v>
      </c>
      <c r="U83" s="19" t="s">
        <v>2</v>
      </c>
      <c r="V83" s="19">
        <v>3.5569999999999997E-2</v>
      </c>
      <c r="W83" s="19">
        <v>6.1899999999999997E-2</v>
      </c>
    </row>
    <row r="84" spans="1:23" ht="24" x14ac:dyDescent="0.2">
      <c r="A84" s="5">
        <v>66</v>
      </c>
      <c r="B84" s="13" t="s">
        <v>103</v>
      </c>
      <c r="C84" s="27" t="s">
        <v>2</v>
      </c>
      <c r="D84" s="27">
        <v>51.5</v>
      </c>
      <c r="E84" s="27">
        <v>23.9</v>
      </c>
      <c r="F84" s="27">
        <v>0.3</v>
      </c>
      <c r="G84" s="28">
        <v>19.8</v>
      </c>
      <c r="H84" s="28">
        <v>25.4</v>
      </c>
      <c r="I84" s="28" t="s">
        <v>2</v>
      </c>
      <c r="J84" s="28" t="s">
        <v>2</v>
      </c>
      <c r="K84" s="28" t="s">
        <v>2</v>
      </c>
      <c r="L84" s="28" t="s">
        <v>2</v>
      </c>
      <c r="M84" s="29">
        <v>1.5</v>
      </c>
      <c r="N84" s="29" t="s">
        <v>2</v>
      </c>
      <c r="O84" s="29">
        <v>1.2</v>
      </c>
      <c r="P84" s="29" t="s">
        <v>2</v>
      </c>
      <c r="Q84" s="29" t="s">
        <v>2</v>
      </c>
      <c r="R84" s="19">
        <v>1.49699</v>
      </c>
      <c r="S84" s="19" t="str">
        <f>IF(""="","-","")</f>
        <v>-</v>
      </c>
      <c r="T84" s="19">
        <v>0.13</v>
      </c>
      <c r="U84" s="19">
        <v>1.45763</v>
      </c>
      <c r="V84" s="19">
        <v>0.21204999999999999</v>
      </c>
      <c r="W84" s="19" t="s">
        <v>2</v>
      </c>
    </row>
    <row r="85" spans="1:23" ht="24" x14ac:dyDescent="0.2">
      <c r="A85" s="5">
        <v>67</v>
      </c>
      <c r="B85" s="13" t="s">
        <v>104</v>
      </c>
      <c r="C85" s="27" t="s">
        <v>2</v>
      </c>
      <c r="D85" s="27" t="s">
        <v>2</v>
      </c>
      <c r="E85" s="27" t="s">
        <v>2</v>
      </c>
      <c r="F85" s="27" t="s">
        <v>2</v>
      </c>
      <c r="G85" s="28" t="s">
        <v>2</v>
      </c>
      <c r="H85" s="28" t="s">
        <v>2</v>
      </c>
      <c r="I85" s="28" t="s">
        <v>2</v>
      </c>
      <c r="J85" s="28">
        <v>0.2</v>
      </c>
      <c r="K85" s="28" t="s">
        <v>2</v>
      </c>
      <c r="L85" s="28" t="s">
        <v>2</v>
      </c>
      <c r="M85" s="29">
        <v>0.1</v>
      </c>
      <c r="N85" s="29">
        <v>6.7</v>
      </c>
      <c r="O85" s="29">
        <v>0.1</v>
      </c>
      <c r="P85" s="29" t="s">
        <v>2</v>
      </c>
      <c r="Q85" s="29">
        <v>0.4</v>
      </c>
      <c r="R85" s="19">
        <v>0.32551000000000002</v>
      </c>
      <c r="S85" s="19">
        <f>IF(0.10268="","-",0.10268)</f>
        <v>0.10267999999999999</v>
      </c>
      <c r="T85" s="19" t="s">
        <v>2</v>
      </c>
      <c r="U85" s="19" t="s">
        <v>2</v>
      </c>
      <c r="V85" s="19">
        <v>2.7499999999999998E-3</v>
      </c>
      <c r="W85" s="19" t="s">
        <v>2</v>
      </c>
    </row>
    <row r="86" spans="1:23" ht="36" x14ac:dyDescent="0.2">
      <c r="A86" s="2" t="s">
        <v>13</v>
      </c>
      <c r="B86" s="12" t="s">
        <v>105</v>
      </c>
      <c r="C86" s="23">
        <v>9892.7000000000007</v>
      </c>
      <c r="D86" s="23">
        <v>8072.5</v>
      </c>
      <c r="E86" s="23">
        <v>8168.4</v>
      </c>
      <c r="F86" s="23">
        <v>7355</v>
      </c>
      <c r="G86" s="25">
        <v>9477.5</v>
      </c>
      <c r="H86" s="25">
        <v>18584.599999999999</v>
      </c>
      <c r="I86" s="25">
        <v>22720.3</v>
      </c>
      <c r="J86" s="25">
        <v>20499.400000000001</v>
      </c>
      <c r="K86" s="25">
        <v>7470.2</v>
      </c>
      <c r="L86" s="25">
        <v>9067.9</v>
      </c>
      <c r="M86" s="26">
        <v>14124.1</v>
      </c>
      <c r="N86" s="26">
        <v>13306.5</v>
      </c>
      <c r="O86" s="26">
        <v>12720.5</v>
      </c>
      <c r="P86" s="26">
        <v>9353.5</v>
      </c>
      <c r="Q86" s="26">
        <v>4133.6000000000004</v>
      </c>
      <c r="R86" s="18">
        <v>2454.3793300000002</v>
      </c>
      <c r="S86" s="18">
        <f>IF(2258.45177="","-",2258.45177)</f>
        <v>2258.4517700000001</v>
      </c>
      <c r="T86" s="18">
        <v>2242.1776300000001</v>
      </c>
      <c r="U86" s="18">
        <v>3671.5378700000001</v>
      </c>
      <c r="V86" s="18">
        <v>4584.3348599999999</v>
      </c>
      <c r="W86" s="18">
        <v>4847.52531</v>
      </c>
    </row>
    <row r="87" spans="1:23" ht="24" x14ac:dyDescent="0.2">
      <c r="A87" s="5">
        <v>68</v>
      </c>
      <c r="B87" s="13" t="s">
        <v>106</v>
      </c>
      <c r="C87" s="27">
        <v>998.7</v>
      </c>
      <c r="D87" s="27">
        <v>1537.1</v>
      </c>
      <c r="E87" s="27">
        <v>1615.4</v>
      </c>
      <c r="F87" s="27">
        <v>1542.3</v>
      </c>
      <c r="G87" s="28">
        <v>1065.8</v>
      </c>
      <c r="H87" s="28">
        <v>1875.2</v>
      </c>
      <c r="I87" s="28">
        <v>2350.8000000000002</v>
      </c>
      <c r="J87" s="28">
        <v>1403.8</v>
      </c>
      <c r="K87" s="28">
        <v>247.8</v>
      </c>
      <c r="L87" s="28">
        <v>35.4</v>
      </c>
      <c r="M87" s="29">
        <v>1374.8</v>
      </c>
      <c r="N87" s="29">
        <v>1044.9000000000001</v>
      </c>
      <c r="O87" s="29">
        <v>484.2</v>
      </c>
      <c r="P87" s="29">
        <v>119.1</v>
      </c>
      <c r="Q87" s="29">
        <v>257.10000000000002</v>
      </c>
      <c r="R87" s="19">
        <v>167.24996999999999</v>
      </c>
      <c r="S87" s="19">
        <f>IF(122.84832="","-",122.84832)</f>
        <v>122.84832</v>
      </c>
      <c r="T87" s="19">
        <v>52.247079999999997</v>
      </c>
      <c r="U87" s="19">
        <v>82.818010000000001</v>
      </c>
      <c r="V87" s="19">
        <v>173.24606</v>
      </c>
      <c r="W87" s="19">
        <v>684.69120999999996</v>
      </c>
    </row>
    <row r="88" spans="1:23" x14ac:dyDescent="0.2">
      <c r="A88" s="5">
        <v>69</v>
      </c>
      <c r="B88" s="13" t="s">
        <v>107</v>
      </c>
      <c r="C88" s="27">
        <v>3.2</v>
      </c>
      <c r="D88" s="27">
        <v>49.3</v>
      </c>
      <c r="E88" s="27">
        <v>1398.5</v>
      </c>
      <c r="F88" s="27">
        <v>1556.2</v>
      </c>
      <c r="G88" s="28">
        <v>1101.5999999999999</v>
      </c>
      <c r="H88" s="28">
        <v>854.4</v>
      </c>
      <c r="I88" s="28">
        <v>1946.2</v>
      </c>
      <c r="J88" s="28">
        <v>1003.6</v>
      </c>
      <c r="K88" s="28">
        <v>97.6</v>
      </c>
      <c r="L88" s="28">
        <v>372.6</v>
      </c>
      <c r="M88" s="29">
        <v>3744.2</v>
      </c>
      <c r="N88" s="29">
        <v>2669</v>
      </c>
      <c r="O88" s="29">
        <v>3614.9</v>
      </c>
      <c r="P88" s="29">
        <v>2153.8000000000002</v>
      </c>
      <c r="Q88" s="29">
        <v>17.399999999999999</v>
      </c>
      <c r="R88" s="19">
        <v>362.64010000000002</v>
      </c>
      <c r="S88" s="19">
        <f>IF(658.46374="","-",658.46374)</f>
        <v>658.46374000000003</v>
      </c>
      <c r="T88" s="19">
        <v>308.37662</v>
      </c>
      <c r="U88" s="19">
        <v>312.50479999999999</v>
      </c>
      <c r="V88" s="19">
        <v>295.33006999999998</v>
      </c>
      <c r="W88" s="19">
        <v>551.13828999999998</v>
      </c>
    </row>
    <row r="89" spans="1:23" x14ac:dyDescent="0.2">
      <c r="A89" s="5">
        <v>70</v>
      </c>
      <c r="B89" s="13" t="s">
        <v>108</v>
      </c>
      <c r="C89" s="27">
        <v>8890.7999999999993</v>
      </c>
      <c r="D89" s="27">
        <v>6486.1</v>
      </c>
      <c r="E89" s="27">
        <v>5154.5</v>
      </c>
      <c r="F89" s="27">
        <v>4256.5</v>
      </c>
      <c r="G89" s="28">
        <v>7310.1</v>
      </c>
      <c r="H89" s="28">
        <v>15855</v>
      </c>
      <c r="I89" s="28">
        <v>18423.3</v>
      </c>
      <c r="J89" s="28">
        <v>18092</v>
      </c>
      <c r="K89" s="28">
        <v>7124.8</v>
      </c>
      <c r="L89" s="28">
        <v>8659.9</v>
      </c>
      <c r="M89" s="29">
        <v>9005.1</v>
      </c>
      <c r="N89" s="29">
        <v>9592.6</v>
      </c>
      <c r="O89" s="29">
        <v>8621.4</v>
      </c>
      <c r="P89" s="29">
        <v>7080.6</v>
      </c>
      <c r="Q89" s="29">
        <v>3859.1</v>
      </c>
      <c r="R89" s="19">
        <v>1924.4892600000001</v>
      </c>
      <c r="S89" s="19">
        <f>IF(1477.13971="","-",1477.13971)</f>
        <v>1477.1397099999999</v>
      </c>
      <c r="T89" s="19">
        <v>1881.55393</v>
      </c>
      <c r="U89" s="19">
        <v>3276.21506</v>
      </c>
      <c r="V89" s="19">
        <v>4115.7587299999996</v>
      </c>
      <c r="W89" s="19">
        <v>3611.6958100000002</v>
      </c>
    </row>
    <row r="90" spans="1:23" ht="48" x14ac:dyDescent="0.2">
      <c r="A90" s="2" t="s">
        <v>14</v>
      </c>
      <c r="B90" s="12" t="s">
        <v>109</v>
      </c>
      <c r="C90" s="23">
        <v>85.9</v>
      </c>
      <c r="D90" s="23">
        <v>139.30000000000001</v>
      </c>
      <c r="E90" s="23">
        <v>129.5</v>
      </c>
      <c r="F90" s="23">
        <v>141.1</v>
      </c>
      <c r="G90" s="25">
        <v>103.2</v>
      </c>
      <c r="H90" s="25">
        <v>133.1</v>
      </c>
      <c r="I90" s="25">
        <v>13.1</v>
      </c>
      <c r="J90" s="25">
        <v>60.5</v>
      </c>
      <c r="K90" s="25">
        <v>13.7</v>
      </c>
      <c r="L90" s="25" t="s">
        <v>2</v>
      </c>
      <c r="M90" s="26">
        <v>6.3</v>
      </c>
      <c r="N90" s="26">
        <v>2.8</v>
      </c>
      <c r="O90" s="26">
        <v>1.4</v>
      </c>
      <c r="P90" s="26">
        <v>37.700000000000003</v>
      </c>
      <c r="Q90" s="26">
        <v>13.8</v>
      </c>
      <c r="R90" s="18">
        <v>49.325749999999999</v>
      </c>
      <c r="S90" s="18">
        <f>IF(143.66998="","-",143.66998)</f>
        <v>143.66998000000001</v>
      </c>
      <c r="T90" s="18">
        <v>105.49755999999999</v>
      </c>
      <c r="U90" s="18">
        <v>101.0994</v>
      </c>
      <c r="V90" s="18">
        <v>131.84059999999999</v>
      </c>
      <c r="W90" s="18">
        <v>225.29049000000001</v>
      </c>
    </row>
    <row r="91" spans="1:23" ht="48" x14ac:dyDescent="0.2">
      <c r="A91" s="5">
        <v>71</v>
      </c>
      <c r="B91" s="13" t="s">
        <v>109</v>
      </c>
      <c r="C91" s="27">
        <v>85.9</v>
      </c>
      <c r="D91" s="27">
        <v>139.30000000000001</v>
      </c>
      <c r="E91" s="27">
        <v>129.5</v>
      </c>
      <c r="F91" s="27">
        <v>141.1</v>
      </c>
      <c r="G91" s="28">
        <v>103.2</v>
      </c>
      <c r="H91" s="28">
        <v>133.1</v>
      </c>
      <c r="I91" s="28">
        <v>13.1</v>
      </c>
      <c r="J91" s="28">
        <v>60.5</v>
      </c>
      <c r="K91" s="28">
        <v>13.7</v>
      </c>
      <c r="L91" s="28" t="s">
        <v>2</v>
      </c>
      <c r="M91" s="29">
        <v>6.3</v>
      </c>
      <c r="N91" s="29">
        <v>2.8</v>
      </c>
      <c r="O91" s="29">
        <v>1.4</v>
      </c>
      <c r="P91" s="29">
        <v>37.700000000000003</v>
      </c>
      <c r="Q91" s="29">
        <v>13.8</v>
      </c>
      <c r="R91" s="19">
        <v>49.325749999999999</v>
      </c>
      <c r="S91" s="19">
        <f>IF(143.66998="","-",143.66998)</f>
        <v>143.66998000000001</v>
      </c>
      <c r="T91" s="19">
        <v>105.49755999999999</v>
      </c>
      <c r="U91" s="19">
        <v>101.0994</v>
      </c>
      <c r="V91" s="19">
        <v>131.84059999999999</v>
      </c>
      <c r="W91" s="19">
        <v>225.29049000000001</v>
      </c>
    </row>
    <row r="92" spans="1:23" x14ac:dyDescent="0.2">
      <c r="A92" s="2" t="s">
        <v>15</v>
      </c>
      <c r="B92" s="12" t="s">
        <v>110</v>
      </c>
      <c r="C92" s="23">
        <v>1195</v>
      </c>
      <c r="D92" s="23">
        <v>2261.4</v>
      </c>
      <c r="E92" s="23">
        <v>2536.6999999999998</v>
      </c>
      <c r="F92" s="23">
        <v>4038.6</v>
      </c>
      <c r="G92" s="25">
        <v>15436.4</v>
      </c>
      <c r="H92" s="25">
        <v>25051.9</v>
      </c>
      <c r="I92" s="25">
        <v>41038.5</v>
      </c>
      <c r="J92" s="25">
        <v>40060.699999999997</v>
      </c>
      <c r="K92" s="25">
        <v>8153</v>
      </c>
      <c r="L92" s="25">
        <v>14238.6</v>
      </c>
      <c r="M92" s="26">
        <v>28827.4</v>
      </c>
      <c r="N92" s="26">
        <v>32526.3</v>
      </c>
      <c r="O92" s="26">
        <v>54080.6</v>
      </c>
      <c r="P92" s="26">
        <v>17060.8</v>
      </c>
      <c r="Q92" s="26">
        <v>16113.5</v>
      </c>
      <c r="R92" s="18">
        <v>21707.885620000001</v>
      </c>
      <c r="S92" s="18">
        <f>IF(19264.98717="","-",19264.98717)</f>
        <v>19264.98717</v>
      </c>
      <c r="T92" s="18">
        <v>11213.93469</v>
      </c>
      <c r="U92" s="18">
        <v>7788.7282800000003</v>
      </c>
      <c r="V92" s="18">
        <v>9128.6890800000001</v>
      </c>
      <c r="W92" s="18">
        <v>19089.60643</v>
      </c>
    </row>
    <row r="93" spans="1:23" x14ac:dyDescent="0.2">
      <c r="A93" s="5">
        <v>72</v>
      </c>
      <c r="B93" s="13" t="s">
        <v>111</v>
      </c>
      <c r="C93" s="27">
        <v>0.7</v>
      </c>
      <c r="D93" s="27">
        <v>149.1</v>
      </c>
      <c r="E93" s="27">
        <v>221.2</v>
      </c>
      <c r="F93" s="27">
        <v>24.4</v>
      </c>
      <c r="G93" s="28">
        <v>215.1</v>
      </c>
      <c r="H93" s="28">
        <v>101.6</v>
      </c>
      <c r="I93" s="28">
        <v>79.8</v>
      </c>
      <c r="J93" s="28">
        <v>1084</v>
      </c>
      <c r="K93" s="28">
        <v>653.79999999999995</v>
      </c>
      <c r="L93" s="28">
        <v>1763.8</v>
      </c>
      <c r="M93" s="29">
        <v>2987.1</v>
      </c>
      <c r="N93" s="29">
        <v>4982.3</v>
      </c>
      <c r="O93" s="29">
        <v>3655.1</v>
      </c>
      <c r="P93" s="29">
        <v>1444.6</v>
      </c>
      <c r="Q93" s="29">
        <v>844.9</v>
      </c>
      <c r="R93" s="19">
        <v>692.10107000000005</v>
      </c>
      <c r="S93" s="19">
        <f>IF(1372.77766="","-",1372.77766)</f>
        <v>1372.77766</v>
      </c>
      <c r="T93" s="19">
        <v>175.48443</v>
      </c>
      <c r="U93" s="19">
        <v>230.16371000000001</v>
      </c>
      <c r="V93" s="19">
        <v>74.06738</v>
      </c>
      <c r="W93" s="19">
        <v>2244.8062</v>
      </c>
    </row>
    <row r="94" spans="1:23" x14ac:dyDescent="0.2">
      <c r="A94" s="5">
        <v>73</v>
      </c>
      <c r="B94" s="13" t="s">
        <v>112</v>
      </c>
      <c r="C94" s="27">
        <v>630</v>
      </c>
      <c r="D94" s="27">
        <v>869.2</v>
      </c>
      <c r="E94" s="27">
        <v>1033.8</v>
      </c>
      <c r="F94" s="27">
        <v>2050.1999999999998</v>
      </c>
      <c r="G94" s="28">
        <v>2359.5</v>
      </c>
      <c r="H94" s="28">
        <v>4154.6000000000004</v>
      </c>
      <c r="I94" s="28">
        <v>8816.9</v>
      </c>
      <c r="J94" s="28">
        <v>17330.2</v>
      </c>
      <c r="K94" s="28">
        <v>5819.8</v>
      </c>
      <c r="L94" s="28">
        <v>7643.1</v>
      </c>
      <c r="M94" s="29">
        <v>15213.3</v>
      </c>
      <c r="N94" s="29">
        <v>13457.4</v>
      </c>
      <c r="O94" s="29">
        <v>13733.2</v>
      </c>
      <c r="P94" s="29">
        <v>6585.8</v>
      </c>
      <c r="Q94" s="29">
        <v>7471.5</v>
      </c>
      <c r="R94" s="19">
        <v>6851.5286699999997</v>
      </c>
      <c r="S94" s="19">
        <f>IF(6865.74367="","-",6865.74367)</f>
        <v>6865.7436699999998</v>
      </c>
      <c r="T94" s="19">
        <v>4433.4784499999996</v>
      </c>
      <c r="U94" s="19">
        <v>3286.4242599999902</v>
      </c>
      <c r="V94" s="19">
        <v>4791.5161500000004</v>
      </c>
      <c r="W94" s="19">
        <v>7812.4116400000003</v>
      </c>
    </row>
    <row r="95" spans="1:23" x14ac:dyDescent="0.2">
      <c r="A95" s="5">
        <v>74</v>
      </c>
      <c r="B95" s="13" t="s">
        <v>113</v>
      </c>
      <c r="C95" s="27">
        <v>25.1</v>
      </c>
      <c r="D95" s="27">
        <v>25.4</v>
      </c>
      <c r="E95" s="27">
        <v>37.799999999999997</v>
      </c>
      <c r="F95" s="27">
        <v>28.7</v>
      </c>
      <c r="G95" s="28">
        <v>1.1000000000000001</v>
      </c>
      <c r="H95" s="28">
        <v>18.2</v>
      </c>
      <c r="I95" s="28">
        <v>1.4</v>
      </c>
      <c r="J95" s="28">
        <v>689.8</v>
      </c>
      <c r="K95" s="28">
        <v>36.5</v>
      </c>
      <c r="L95" s="28">
        <v>18.399999999999999</v>
      </c>
      <c r="M95" s="29">
        <v>383.8</v>
      </c>
      <c r="N95" s="29">
        <v>1023.2</v>
      </c>
      <c r="O95" s="29">
        <v>795.4</v>
      </c>
      <c r="P95" s="29">
        <v>888.3</v>
      </c>
      <c r="Q95" s="29">
        <v>503.6</v>
      </c>
      <c r="R95" s="19">
        <v>1315.23784</v>
      </c>
      <c r="S95" s="19">
        <f>IF(1778.8598="","-",1778.8598)</f>
        <v>1778.8598</v>
      </c>
      <c r="T95" s="19">
        <v>1174.0184200000001</v>
      </c>
      <c r="U95" s="19">
        <v>396.50384000000003</v>
      </c>
      <c r="V95" s="19">
        <v>936.19111999999996</v>
      </c>
      <c r="W95" s="19">
        <v>4350.6813099999999</v>
      </c>
    </row>
    <row r="96" spans="1:23" x14ac:dyDescent="0.2">
      <c r="A96" s="5">
        <v>75</v>
      </c>
      <c r="B96" s="13" t="s">
        <v>140</v>
      </c>
      <c r="C96" s="27" t="s">
        <v>2</v>
      </c>
      <c r="D96" s="27" t="s">
        <v>2</v>
      </c>
      <c r="E96" s="27" t="s">
        <v>2</v>
      </c>
      <c r="F96" s="27" t="s">
        <v>2</v>
      </c>
      <c r="G96" s="27" t="s">
        <v>2</v>
      </c>
      <c r="H96" s="27" t="s">
        <v>2</v>
      </c>
      <c r="I96" s="27" t="s">
        <v>2</v>
      </c>
      <c r="J96" s="27" t="s">
        <v>2</v>
      </c>
      <c r="K96" s="27" t="s">
        <v>2</v>
      </c>
      <c r="L96" s="27" t="s">
        <v>2</v>
      </c>
      <c r="M96" s="27" t="s">
        <v>2</v>
      </c>
      <c r="N96" s="27" t="s">
        <v>2</v>
      </c>
      <c r="O96" s="29" t="s">
        <v>2</v>
      </c>
      <c r="P96" s="29">
        <v>3</v>
      </c>
      <c r="Q96" s="29" t="s">
        <v>2</v>
      </c>
      <c r="R96" s="19" t="s">
        <v>2</v>
      </c>
      <c r="S96" s="19">
        <f>IF(290.29325="","-",290.29325)</f>
        <v>290.29325</v>
      </c>
      <c r="T96" s="19">
        <v>426.69355000000002</v>
      </c>
      <c r="U96" s="19">
        <v>416.47732999999999</v>
      </c>
      <c r="V96" s="19">
        <v>456.08794</v>
      </c>
      <c r="W96" s="19">
        <v>522.50622999999996</v>
      </c>
    </row>
    <row r="97" spans="1:23" x14ac:dyDescent="0.2">
      <c r="A97" s="5">
        <v>76</v>
      </c>
      <c r="B97" s="13" t="s">
        <v>114</v>
      </c>
      <c r="C97" s="27">
        <v>89.6</v>
      </c>
      <c r="D97" s="27">
        <v>454.9</v>
      </c>
      <c r="E97" s="27">
        <v>288.8</v>
      </c>
      <c r="F97" s="27">
        <v>754.8</v>
      </c>
      <c r="G97" s="28">
        <v>10783.2</v>
      </c>
      <c r="H97" s="28">
        <v>17646.8</v>
      </c>
      <c r="I97" s="28">
        <v>24989.4</v>
      </c>
      <c r="J97" s="28">
        <v>11426.5</v>
      </c>
      <c r="K97" s="28">
        <v>726.7</v>
      </c>
      <c r="L97" s="28">
        <v>1288.7</v>
      </c>
      <c r="M97" s="29">
        <v>4280.8999999999996</v>
      </c>
      <c r="N97" s="29">
        <v>3050.9</v>
      </c>
      <c r="O97" s="29">
        <v>3927.1</v>
      </c>
      <c r="P97" s="29">
        <v>3200.6</v>
      </c>
      <c r="Q97" s="29">
        <v>2539.4</v>
      </c>
      <c r="R97" s="19">
        <v>946.10053000000005</v>
      </c>
      <c r="S97" s="19">
        <f>IF(1124.47758="","-",1124.47758)</f>
        <v>1124.47758</v>
      </c>
      <c r="T97" s="19">
        <v>704.52288999999996</v>
      </c>
      <c r="U97" s="19">
        <v>502.28904</v>
      </c>
      <c r="V97" s="19">
        <v>547.46506999999997</v>
      </c>
      <c r="W97" s="19">
        <v>1157.7399700000001</v>
      </c>
    </row>
    <row r="98" spans="1:23" x14ac:dyDescent="0.2">
      <c r="A98" s="5">
        <v>78</v>
      </c>
      <c r="B98" s="13" t="s">
        <v>115</v>
      </c>
      <c r="C98" s="27">
        <v>1.5</v>
      </c>
      <c r="D98" s="27" t="s">
        <v>2</v>
      </c>
      <c r="E98" s="27">
        <v>92</v>
      </c>
      <c r="F98" s="27">
        <v>32.6</v>
      </c>
      <c r="G98" s="28" t="s">
        <v>2</v>
      </c>
      <c r="H98" s="28" t="s">
        <v>2</v>
      </c>
      <c r="I98" s="28" t="s">
        <v>2</v>
      </c>
      <c r="J98" s="28" t="s">
        <v>2</v>
      </c>
      <c r="K98" s="28" t="s">
        <v>2</v>
      </c>
      <c r="L98" s="28" t="s">
        <v>2</v>
      </c>
      <c r="M98" s="28" t="s">
        <v>2</v>
      </c>
      <c r="N98" s="29" t="s">
        <v>2</v>
      </c>
      <c r="O98" s="29">
        <v>116.2</v>
      </c>
      <c r="P98" s="29" t="s">
        <v>2</v>
      </c>
      <c r="Q98" s="29" t="s">
        <v>2</v>
      </c>
      <c r="R98" s="19" t="s">
        <v>2</v>
      </c>
      <c r="S98" s="19" t="s">
        <v>2</v>
      </c>
      <c r="T98" s="19" t="s">
        <v>2</v>
      </c>
      <c r="U98" s="19" t="s">
        <v>2</v>
      </c>
      <c r="V98" s="19" t="s">
        <v>2</v>
      </c>
      <c r="W98" s="19" t="s">
        <v>2</v>
      </c>
    </row>
    <row r="99" spans="1:23" x14ac:dyDescent="0.2">
      <c r="A99" s="5">
        <v>79</v>
      </c>
      <c r="B99" s="13" t="s">
        <v>116</v>
      </c>
      <c r="C99" s="27">
        <v>1.6</v>
      </c>
      <c r="D99" s="27">
        <v>0.8</v>
      </c>
      <c r="E99" s="27" t="s">
        <v>2</v>
      </c>
      <c r="F99" s="27" t="s">
        <v>2</v>
      </c>
      <c r="G99" s="28" t="s">
        <v>2</v>
      </c>
      <c r="H99" s="28" t="s">
        <v>2</v>
      </c>
      <c r="I99" s="28">
        <v>599.29999999999995</v>
      </c>
      <c r="J99" s="28">
        <v>1138.3</v>
      </c>
      <c r="K99" s="28">
        <v>35.200000000000003</v>
      </c>
      <c r="L99" s="28">
        <v>49</v>
      </c>
      <c r="M99" s="29">
        <v>113.5</v>
      </c>
      <c r="N99" s="29">
        <v>90.6</v>
      </c>
      <c r="O99" s="29">
        <v>55.2</v>
      </c>
      <c r="P99" s="29">
        <v>6.6</v>
      </c>
      <c r="Q99" s="29">
        <v>67</v>
      </c>
      <c r="R99" s="19">
        <v>173.55403999999999</v>
      </c>
      <c r="S99" s="19">
        <f>IF(97.30022="","-",97.30022)</f>
        <v>97.300219999999996</v>
      </c>
      <c r="T99" s="19">
        <v>69.889859999999999</v>
      </c>
      <c r="U99" s="19">
        <v>23.085899999999999</v>
      </c>
      <c r="V99" s="19">
        <v>30.493200000000002</v>
      </c>
      <c r="W99" s="19">
        <v>1.26705</v>
      </c>
    </row>
    <row r="100" spans="1:23" ht="28.5" customHeight="1" x14ac:dyDescent="0.2">
      <c r="A100" s="5">
        <v>81</v>
      </c>
      <c r="B100" s="13" t="s">
        <v>117</v>
      </c>
      <c r="C100" s="27">
        <v>0.1</v>
      </c>
      <c r="D100" s="27">
        <v>1.7</v>
      </c>
      <c r="E100" s="27" t="s">
        <v>2</v>
      </c>
      <c r="F100" s="27">
        <v>7.3</v>
      </c>
      <c r="G100" s="28" t="s">
        <v>2</v>
      </c>
      <c r="H100" s="28">
        <v>119.7</v>
      </c>
      <c r="I100" s="28">
        <v>184.3</v>
      </c>
      <c r="J100" s="28">
        <v>559</v>
      </c>
      <c r="K100" s="28">
        <v>119.2</v>
      </c>
      <c r="L100" s="28">
        <v>67.599999999999994</v>
      </c>
      <c r="M100" s="29">
        <v>147.30000000000001</v>
      </c>
      <c r="N100" s="29">
        <v>76.5</v>
      </c>
      <c r="O100" s="29">
        <v>699.5</v>
      </c>
      <c r="P100" s="29">
        <v>100.8</v>
      </c>
      <c r="Q100" s="29">
        <v>193.6</v>
      </c>
      <c r="R100" s="19">
        <v>515.53071</v>
      </c>
      <c r="S100" s="19">
        <f>IF(395.3021="","-",395.3021)</f>
        <v>395.3021</v>
      </c>
      <c r="T100" s="19">
        <v>252.11154999999999</v>
      </c>
      <c r="U100" s="19">
        <v>363.17786999999998</v>
      </c>
      <c r="V100" s="19">
        <v>381.26882999999998</v>
      </c>
      <c r="W100" s="19">
        <v>282.95049</v>
      </c>
    </row>
    <row r="101" spans="1:23" ht="25.5" customHeight="1" x14ac:dyDescent="0.2">
      <c r="A101" s="5">
        <v>82</v>
      </c>
      <c r="B101" s="13" t="s">
        <v>118</v>
      </c>
      <c r="C101" s="27">
        <v>40.200000000000003</v>
      </c>
      <c r="D101" s="27">
        <v>300.7</v>
      </c>
      <c r="E101" s="27">
        <v>790.3</v>
      </c>
      <c r="F101" s="27">
        <v>951.7</v>
      </c>
      <c r="G101" s="28">
        <v>1689.5</v>
      </c>
      <c r="H101" s="28">
        <v>2227.3000000000002</v>
      </c>
      <c r="I101" s="28">
        <v>2653.8</v>
      </c>
      <c r="J101" s="28">
        <v>1194.9000000000001</v>
      </c>
      <c r="K101" s="28">
        <v>35.6</v>
      </c>
      <c r="L101" s="28">
        <v>667.8</v>
      </c>
      <c r="M101" s="29">
        <v>205.1</v>
      </c>
      <c r="N101" s="29">
        <v>525.5</v>
      </c>
      <c r="O101" s="29">
        <v>31098.9</v>
      </c>
      <c r="P101" s="29">
        <v>833.4</v>
      </c>
      <c r="Q101" s="29">
        <v>715.8</v>
      </c>
      <c r="R101" s="19">
        <v>1240.60393</v>
      </c>
      <c r="S101" s="19">
        <f>IF(1223.59194="","-",1223.59194)</f>
        <v>1223.59194</v>
      </c>
      <c r="T101" s="19">
        <v>1057.93562</v>
      </c>
      <c r="U101" s="19">
        <v>545.36591999999996</v>
      </c>
      <c r="V101" s="19">
        <v>424.59519</v>
      </c>
      <c r="W101" s="19">
        <v>1613.45622</v>
      </c>
    </row>
    <row r="102" spans="1:23" x14ac:dyDescent="0.2">
      <c r="A102" s="5">
        <v>83</v>
      </c>
      <c r="B102" s="13" t="s">
        <v>119</v>
      </c>
      <c r="C102" s="27">
        <v>406.2</v>
      </c>
      <c r="D102" s="27">
        <v>459.6</v>
      </c>
      <c r="E102" s="27">
        <v>72.8</v>
      </c>
      <c r="F102" s="27">
        <v>188.9</v>
      </c>
      <c r="G102" s="28">
        <v>388</v>
      </c>
      <c r="H102" s="28">
        <v>783.7</v>
      </c>
      <c r="I102" s="28">
        <v>3713.6</v>
      </c>
      <c r="J102" s="28">
        <v>6638</v>
      </c>
      <c r="K102" s="28">
        <v>726.2</v>
      </c>
      <c r="L102" s="28">
        <v>2740.2</v>
      </c>
      <c r="M102" s="29">
        <v>5496.4</v>
      </c>
      <c r="N102" s="29">
        <v>9319.9</v>
      </c>
      <c r="O102" s="29"/>
      <c r="P102" s="29">
        <v>3997.7</v>
      </c>
      <c r="Q102" s="29">
        <v>3777.7</v>
      </c>
      <c r="R102" s="19">
        <v>9973.22883</v>
      </c>
      <c r="S102" s="19">
        <f>IF(6116.64095="","-",6116.64095)</f>
        <v>6116.64095</v>
      </c>
      <c r="T102" s="19">
        <v>2919.7999199999999</v>
      </c>
      <c r="U102" s="19">
        <v>2025.2404100000001</v>
      </c>
      <c r="V102" s="19">
        <v>1487.0042000000001</v>
      </c>
      <c r="W102" s="19">
        <v>1103.7873199999999</v>
      </c>
    </row>
    <row r="103" spans="1:23" ht="36" x14ac:dyDescent="0.2">
      <c r="A103" s="2" t="s">
        <v>20</v>
      </c>
      <c r="B103" s="12" t="s">
        <v>120</v>
      </c>
      <c r="C103" s="23">
        <v>20950.599999999999</v>
      </c>
      <c r="D103" s="23">
        <v>15413.7</v>
      </c>
      <c r="E103" s="23">
        <v>17874.2</v>
      </c>
      <c r="F103" s="23">
        <v>27919</v>
      </c>
      <c r="G103" s="25">
        <v>26169.4</v>
      </c>
      <c r="H103" s="25">
        <v>31110.1</v>
      </c>
      <c r="I103" s="25">
        <v>46017.7</v>
      </c>
      <c r="J103" s="25">
        <v>42943.5</v>
      </c>
      <c r="K103" s="25">
        <v>23990.799999999999</v>
      </c>
      <c r="L103" s="25">
        <v>44185.4</v>
      </c>
      <c r="M103" s="26">
        <v>103348.9</v>
      </c>
      <c r="N103" s="26">
        <v>76323</v>
      </c>
      <c r="O103" s="26">
        <v>66870.600000000006</v>
      </c>
      <c r="P103" s="26">
        <v>51047.5</v>
      </c>
      <c r="Q103" s="26">
        <v>45339.6</v>
      </c>
      <c r="R103" s="18">
        <v>35662.137770000001</v>
      </c>
      <c r="S103" s="18">
        <f>IF(36889.32949="","-",36889.32949)</f>
        <v>36889.329489999996</v>
      </c>
      <c r="T103" s="18">
        <v>24779.858560000001</v>
      </c>
      <c r="U103" s="18">
        <v>31515.845860000001</v>
      </c>
      <c r="V103" s="18">
        <v>21627.503390000002</v>
      </c>
      <c r="W103" s="18">
        <v>23602.921559999999</v>
      </c>
    </row>
    <row r="104" spans="1:23" ht="24" customHeight="1" x14ac:dyDescent="0.2">
      <c r="A104" s="5">
        <v>84</v>
      </c>
      <c r="B104" s="13" t="s">
        <v>121</v>
      </c>
      <c r="C104" s="27">
        <v>17190.400000000001</v>
      </c>
      <c r="D104" s="27">
        <v>13045.8</v>
      </c>
      <c r="E104" s="27">
        <v>14539.7</v>
      </c>
      <c r="F104" s="27">
        <v>25010.2</v>
      </c>
      <c r="G104" s="28">
        <v>20117.7</v>
      </c>
      <c r="H104" s="28">
        <v>21426.2</v>
      </c>
      <c r="I104" s="28">
        <v>35806.6</v>
      </c>
      <c r="J104" s="28">
        <v>32058</v>
      </c>
      <c r="K104" s="28">
        <v>20133.5</v>
      </c>
      <c r="L104" s="28">
        <v>40918.6</v>
      </c>
      <c r="M104" s="29">
        <v>87811.3</v>
      </c>
      <c r="N104" s="29">
        <v>64114.9</v>
      </c>
      <c r="O104" s="29">
        <v>56806.9</v>
      </c>
      <c r="P104" s="29">
        <v>44478.5</v>
      </c>
      <c r="Q104" s="29">
        <v>35868.5</v>
      </c>
      <c r="R104" s="19">
        <v>30000.279149999998</v>
      </c>
      <c r="S104" s="19">
        <f>IF(26388.01951="","-",26388.01951)</f>
        <v>26388.019509999998</v>
      </c>
      <c r="T104" s="19">
        <v>17969.910530000001</v>
      </c>
      <c r="U104" s="19">
        <v>19602.235069999999</v>
      </c>
      <c r="V104" s="19">
        <v>14184.09102</v>
      </c>
      <c r="W104" s="19">
        <v>16200.305990000001</v>
      </c>
    </row>
    <row r="105" spans="1:23" ht="48" x14ac:dyDescent="0.2">
      <c r="A105" s="5">
        <v>85</v>
      </c>
      <c r="B105" s="13" t="s">
        <v>122</v>
      </c>
      <c r="C105" s="27">
        <v>3760.2</v>
      </c>
      <c r="D105" s="27">
        <v>2367.9</v>
      </c>
      <c r="E105" s="27">
        <v>3334.5</v>
      </c>
      <c r="F105" s="27">
        <v>2908.8</v>
      </c>
      <c r="G105" s="28">
        <v>6051.7</v>
      </c>
      <c r="H105" s="28">
        <v>9683.9</v>
      </c>
      <c r="I105" s="28">
        <v>10211.1</v>
      </c>
      <c r="J105" s="28">
        <v>10885.5</v>
      </c>
      <c r="K105" s="28">
        <v>3857.3</v>
      </c>
      <c r="L105" s="28">
        <v>3266.8</v>
      </c>
      <c r="M105" s="29">
        <v>15537.6</v>
      </c>
      <c r="N105" s="29">
        <v>12208.1</v>
      </c>
      <c r="O105" s="29">
        <v>10063.700000000001</v>
      </c>
      <c r="P105" s="29">
        <v>6569</v>
      </c>
      <c r="Q105" s="29">
        <v>9471.1</v>
      </c>
      <c r="R105" s="19">
        <v>5661.85862</v>
      </c>
      <c r="S105" s="19">
        <f>IF(10501.30998="","-",10501.30998)</f>
        <v>10501.30998</v>
      </c>
      <c r="T105" s="19">
        <v>6809.9480299999996</v>
      </c>
      <c r="U105" s="19">
        <v>11913.610790000001</v>
      </c>
      <c r="V105" s="19">
        <v>7443.41237</v>
      </c>
      <c r="W105" s="19">
        <v>7402.6155699999999</v>
      </c>
    </row>
    <row r="106" spans="1:23" ht="36" x14ac:dyDescent="0.2">
      <c r="A106" s="2" t="s">
        <v>16</v>
      </c>
      <c r="B106" s="12" t="s">
        <v>123</v>
      </c>
      <c r="C106" s="23">
        <v>5727.9</v>
      </c>
      <c r="D106" s="23">
        <v>9768.2000000000007</v>
      </c>
      <c r="E106" s="23">
        <v>8983.7999999999993</v>
      </c>
      <c r="F106" s="23">
        <v>17339.400000000001</v>
      </c>
      <c r="G106" s="25">
        <v>10316.1</v>
      </c>
      <c r="H106" s="25">
        <v>10069.9</v>
      </c>
      <c r="I106" s="25">
        <v>13257.8</v>
      </c>
      <c r="J106" s="25">
        <v>6233.5</v>
      </c>
      <c r="K106" s="25">
        <v>4949.8</v>
      </c>
      <c r="L106" s="25">
        <v>10856</v>
      </c>
      <c r="M106" s="26">
        <v>30358</v>
      </c>
      <c r="N106" s="26">
        <v>41727</v>
      </c>
      <c r="O106" s="26">
        <v>32762.7</v>
      </c>
      <c r="P106" s="26">
        <v>12802.3</v>
      </c>
      <c r="Q106" s="26">
        <v>8453.6</v>
      </c>
      <c r="R106" s="18">
        <v>8639.6084900000005</v>
      </c>
      <c r="S106" s="18">
        <f>IF(6856.25385="","-",6856.25385)</f>
        <v>6856.2538500000001</v>
      </c>
      <c r="T106" s="18">
        <v>3110.2724600000001</v>
      </c>
      <c r="U106" s="18">
        <v>4908.6078600000001</v>
      </c>
      <c r="V106" s="18">
        <v>4489.0003100000004</v>
      </c>
      <c r="W106" s="18">
        <v>1833.7127800000001</v>
      </c>
    </row>
    <row r="107" spans="1:23" ht="36" x14ac:dyDescent="0.2">
      <c r="A107" s="5">
        <v>86</v>
      </c>
      <c r="B107" s="13" t="s">
        <v>124</v>
      </c>
      <c r="C107" s="27">
        <v>1348.8</v>
      </c>
      <c r="D107" s="27">
        <v>2992.7</v>
      </c>
      <c r="E107" s="27">
        <v>2261</v>
      </c>
      <c r="F107" s="27">
        <v>5312.8</v>
      </c>
      <c r="G107" s="28">
        <v>959.7</v>
      </c>
      <c r="H107" s="28">
        <v>491.8</v>
      </c>
      <c r="I107" s="28">
        <v>628.20000000000005</v>
      </c>
      <c r="J107" s="28">
        <v>1262.5</v>
      </c>
      <c r="K107" s="28">
        <v>468.9</v>
      </c>
      <c r="L107" s="28">
        <v>433.3</v>
      </c>
      <c r="M107" s="29">
        <v>1688.7</v>
      </c>
      <c r="N107" s="29">
        <v>8929</v>
      </c>
      <c r="O107" s="29">
        <v>1212.2</v>
      </c>
      <c r="P107" s="29">
        <v>347.6</v>
      </c>
      <c r="Q107" s="29">
        <v>459.2</v>
      </c>
      <c r="R107" s="19">
        <v>122.99232000000001</v>
      </c>
      <c r="S107" s="19">
        <f>IF(442.39592="","-",442.39592)</f>
        <v>442.39591999999999</v>
      </c>
      <c r="T107" s="19">
        <v>228.74909</v>
      </c>
      <c r="U107" s="19">
        <v>303.20416999999998</v>
      </c>
      <c r="V107" s="19">
        <v>376.19817</v>
      </c>
      <c r="W107" s="19">
        <v>182.67534000000001</v>
      </c>
    </row>
    <row r="108" spans="1:23" ht="24" x14ac:dyDescent="0.2">
      <c r="A108" s="5">
        <v>87</v>
      </c>
      <c r="B108" s="13" t="s">
        <v>125</v>
      </c>
      <c r="C108" s="27">
        <v>4328</v>
      </c>
      <c r="D108" s="27">
        <v>6716</v>
      </c>
      <c r="E108" s="27">
        <v>6567</v>
      </c>
      <c r="F108" s="27">
        <v>8248.2999999999993</v>
      </c>
      <c r="G108" s="28">
        <v>8320.9</v>
      </c>
      <c r="H108" s="28">
        <v>9212.9</v>
      </c>
      <c r="I108" s="28">
        <v>12548.2</v>
      </c>
      <c r="J108" s="28">
        <v>4957</v>
      </c>
      <c r="K108" s="28">
        <v>2589.6999999999998</v>
      </c>
      <c r="L108" s="28">
        <v>6352.8</v>
      </c>
      <c r="M108" s="29">
        <v>28530.1</v>
      </c>
      <c r="N108" s="29">
        <v>32474.7</v>
      </c>
      <c r="O108" s="29">
        <v>31469</v>
      </c>
      <c r="P108" s="29">
        <v>12101.4</v>
      </c>
      <c r="Q108" s="29">
        <v>7542.5</v>
      </c>
      <c r="R108" s="19">
        <v>8469.9957099999992</v>
      </c>
      <c r="S108" s="19">
        <f>IF(6397.65516="","-",6397.65516)</f>
        <v>6397.6551600000003</v>
      </c>
      <c r="T108" s="19">
        <v>2864.42337</v>
      </c>
      <c r="U108" s="19">
        <v>4601.4819600000001</v>
      </c>
      <c r="V108" s="19">
        <v>4013.3972399999998</v>
      </c>
      <c r="W108" s="19">
        <v>1116.6819399999999</v>
      </c>
    </row>
    <row r="109" spans="1:23" x14ac:dyDescent="0.2">
      <c r="A109" s="5">
        <v>88</v>
      </c>
      <c r="B109" s="13" t="s">
        <v>126</v>
      </c>
      <c r="C109" s="27">
        <v>21</v>
      </c>
      <c r="D109" s="27">
        <v>59.5</v>
      </c>
      <c r="E109" s="27">
        <v>155.80000000000001</v>
      </c>
      <c r="F109" s="27">
        <v>3778.1</v>
      </c>
      <c r="G109" s="28">
        <v>1035.5</v>
      </c>
      <c r="H109" s="28">
        <v>149.19999999999999</v>
      </c>
      <c r="I109" s="28">
        <v>75.2</v>
      </c>
      <c r="J109" s="28">
        <v>14</v>
      </c>
      <c r="K109" s="28">
        <v>1891.2</v>
      </c>
      <c r="L109" s="28">
        <v>4069.9</v>
      </c>
      <c r="M109" s="29">
        <v>139.19999999999999</v>
      </c>
      <c r="N109" s="29">
        <v>323.3</v>
      </c>
      <c r="O109" s="29">
        <v>27.2</v>
      </c>
      <c r="P109" s="29">
        <v>352.5</v>
      </c>
      <c r="Q109" s="29">
        <v>451.9</v>
      </c>
      <c r="R109" s="19">
        <v>46.620460000000001</v>
      </c>
      <c r="S109" s="19">
        <f>IF(16.20277="","-",16.20277)</f>
        <v>16.202770000000001</v>
      </c>
      <c r="T109" s="19">
        <v>17.100000000000001</v>
      </c>
      <c r="U109" s="19">
        <v>3.9217300000000002</v>
      </c>
      <c r="V109" s="19">
        <v>99.404899999999998</v>
      </c>
      <c r="W109" s="19">
        <v>510.65201999999999</v>
      </c>
    </row>
    <row r="110" spans="1:23" x14ac:dyDescent="0.2">
      <c r="A110" s="5">
        <v>89</v>
      </c>
      <c r="B110" s="13" t="s">
        <v>127</v>
      </c>
      <c r="C110" s="27">
        <v>30.1</v>
      </c>
      <c r="D110" s="27" t="s">
        <v>2</v>
      </c>
      <c r="E110" s="27" t="s">
        <v>2</v>
      </c>
      <c r="F110" s="27">
        <v>0.2</v>
      </c>
      <c r="G110" s="28" t="s">
        <v>2</v>
      </c>
      <c r="H110" s="28">
        <v>216</v>
      </c>
      <c r="I110" s="28">
        <v>6.2</v>
      </c>
      <c r="J110" s="28" t="s">
        <v>2</v>
      </c>
      <c r="K110" s="25" t="s">
        <v>2</v>
      </c>
      <c r="L110" s="25" t="s">
        <v>2</v>
      </c>
      <c r="M110" s="25" t="s">
        <v>2</v>
      </c>
      <c r="N110" s="29" t="s">
        <v>2</v>
      </c>
      <c r="O110" s="29">
        <v>54.3</v>
      </c>
      <c r="P110" s="29">
        <v>0.8</v>
      </c>
      <c r="Q110" s="29" t="s">
        <v>2</v>
      </c>
      <c r="R110" s="19" t="s">
        <v>2</v>
      </c>
      <c r="S110" s="19" t="s">
        <v>2</v>
      </c>
      <c r="T110" s="19" t="s">
        <v>2</v>
      </c>
      <c r="U110" s="19" t="s">
        <v>2</v>
      </c>
      <c r="V110" s="19" t="s">
        <v>2</v>
      </c>
      <c r="W110" s="19">
        <v>23.703479999999999</v>
      </c>
    </row>
    <row r="111" spans="1:23" ht="36" x14ac:dyDescent="0.2">
      <c r="A111" s="2" t="s">
        <v>17</v>
      </c>
      <c r="B111" s="12" t="s">
        <v>128</v>
      </c>
      <c r="C111" s="23">
        <v>4332.5</v>
      </c>
      <c r="D111" s="23">
        <v>2811.6</v>
      </c>
      <c r="E111" s="23">
        <v>5524.9</v>
      </c>
      <c r="F111" s="23">
        <v>5503.8</v>
      </c>
      <c r="G111" s="25">
        <v>4570</v>
      </c>
      <c r="H111" s="25">
        <v>6272.6</v>
      </c>
      <c r="I111" s="25">
        <v>7587</v>
      </c>
      <c r="J111" s="25">
        <v>12064.1</v>
      </c>
      <c r="K111" s="25">
        <v>3673.1</v>
      </c>
      <c r="L111" s="25">
        <v>7948.1</v>
      </c>
      <c r="M111" s="26">
        <v>9704.1</v>
      </c>
      <c r="N111" s="26">
        <v>12704.9</v>
      </c>
      <c r="O111" s="26">
        <v>9882.6</v>
      </c>
      <c r="P111" s="26">
        <v>8733.9</v>
      </c>
      <c r="Q111" s="26">
        <v>7575.7</v>
      </c>
      <c r="R111" s="18">
        <v>3678.7920600000002</v>
      </c>
      <c r="S111" s="18">
        <f>IF(6709.50364="","-",6709.50364)</f>
        <v>6709.5036399999999</v>
      </c>
      <c r="T111" s="18">
        <v>6690.0376699999997</v>
      </c>
      <c r="U111" s="18">
        <v>11109.48444</v>
      </c>
      <c r="V111" s="18">
        <v>9461.8292700000002</v>
      </c>
      <c r="W111" s="18">
        <v>7549.5622400000002</v>
      </c>
    </row>
    <row r="112" spans="1:23" ht="36" x14ac:dyDescent="0.2">
      <c r="A112" s="5">
        <v>90</v>
      </c>
      <c r="B112" s="13" t="s">
        <v>129</v>
      </c>
      <c r="C112" s="27">
        <v>4332.5</v>
      </c>
      <c r="D112" s="27">
        <v>2811.6</v>
      </c>
      <c r="E112" s="27">
        <v>5524.7</v>
      </c>
      <c r="F112" s="27">
        <v>5491</v>
      </c>
      <c r="G112" s="28">
        <v>4542.2</v>
      </c>
      <c r="H112" s="28">
        <v>6176.7</v>
      </c>
      <c r="I112" s="28">
        <v>7422.6</v>
      </c>
      <c r="J112" s="28">
        <v>11810.9</v>
      </c>
      <c r="K112" s="28">
        <v>3568.1</v>
      </c>
      <c r="L112" s="28">
        <v>7845.1</v>
      </c>
      <c r="M112" s="29">
        <v>9583.1</v>
      </c>
      <c r="N112" s="29">
        <v>12612.6</v>
      </c>
      <c r="O112" s="29">
        <v>9770.2000000000007</v>
      </c>
      <c r="P112" s="29">
        <v>8652.9</v>
      </c>
      <c r="Q112" s="29">
        <v>7551.2</v>
      </c>
      <c r="R112" s="19">
        <v>3660.4149900000002</v>
      </c>
      <c r="S112" s="19">
        <f>IF(6676.58004="","-",6676.58004)</f>
        <v>6676.5800399999998</v>
      </c>
      <c r="T112" s="19">
        <v>6677.2156800000002</v>
      </c>
      <c r="U112" s="19">
        <v>11101.52958</v>
      </c>
      <c r="V112" s="19">
        <v>9459.2598799999996</v>
      </c>
      <c r="W112" s="19">
        <v>7546.05332</v>
      </c>
    </row>
    <row r="113" spans="1:38" x14ac:dyDescent="0.2">
      <c r="A113" s="5">
        <v>91</v>
      </c>
      <c r="B113" s="13" t="s">
        <v>130</v>
      </c>
      <c r="C113" s="27" t="s">
        <v>2</v>
      </c>
      <c r="D113" s="27" t="s">
        <v>2</v>
      </c>
      <c r="E113" s="27">
        <v>0.2</v>
      </c>
      <c r="F113" s="27">
        <v>12.8</v>
      </c>
      <c r="G113" s="28">
        <v>27.8</v>
      </c>
      <c r="H113" s="28">
        <v>95.9</v>
      </c>
      <c r="I113" s="28">
        <v>163.4</v>
      </c>
      <c r="J113" s="28">
        <v>253.2</v>
      </c>
      <c r="K113" s="28">
        <v>105</v>
      </c>
      <c r="L113" s="28">
        <v>103</v>
      </c>
      <c r="M113" s="29">
        <v>121</v>
      </c>
      <c r="N113" s="29">
        <v>90.4</v>
      </c>
      <c r="O113" s="29">
        <v>112.4</v>
      </c>
      <c r="P113" s="29">
        <v>67.5</v>
      </c>
      <c r="Q113" s="29">
        <v>24.5</v>
      </c>
      <c r="R113" s="19">
        <v>18.37707</v>
      </c>
      <c r="S113" s="19">
        <f>IF(32.16903="","-",32.16903)</f>
        <v>32.169029999999999</v>
      </c>
      <c r="T113" s="19">
        <v>12.82199</v>
      </c>
      <c r="U113" s="19">
        <v>7.95486</v>
      </c>
      <c r="V113" s="19">
        <v>2.5693899999999998</v>
      </c>
      <c r="W113" s="19">
        <v>3.5089199999999998</v>
      </c>
    </row>
    <row r="114" spans="1:38" x14ac:dyDescent="0.2">
      <c r="A114" s="5">
        <v>92</v>
      </c>
      <c r="B114" s="13" t="s">
        <v>131</v>
      </c>
      <c r="C114" s="27" t="s">
        <v>2</v>
      </c>
      <c r="D114" s="27" t="s">
        <v>2</v>
      </c>
      <c r="E114" s="27" t="s">
        <v>2</v>
      </c>
      <c r="F114" s="27" t="s">
        <v>2</v>
      </c>
      <c r="G114" s="28" t="s">
        <v>2</v>
      </c>
      <c r="H114" s="28" t="s">
        <v>2</v>
      </c>
      <c r="I114" s="28">
        <v>1</v>
      </c>
      <c r="J114" s="28" t="s">
        <v>2</v>
      </c>
      <c r="K114" s="28" t="s">
        <v>2</v>
      </c>
      <c r="L114" s="28" t="s">
        <v>2</v>
      </c>
      <c r="M114" s="28" t="s">
        <v>2</v>
      </c>
      <c r="N114" s="29">
        <v>1.9</v>
      </c>
      <c r="O114" s="29" t="s">
        <v>2</v>
      </c>
      <c r="P114" s="29">
        <v>13.5</v>
      </c>
      <c r="Q114" s="29" t="s">
        <v>2</v>
      </c>
      <c r="R114" s="19" t="s">
        <v>2</v>
      </c>
      <c r="S114" s="19">
        <f>IF(0.75457="","-",0.75457)</f>
        <v>0.75456999999999996</v>
      </c>
      <c r="T114" s="19" t="s">
        <v>2</v>
      </c>
      <c r="U114" s="19" t="s">
        <v>2</v>
      </c>
      <c r="V114" s="19" t="s">
        <v>2</v>
      </c>
      <c r="W114" s="19" t="s">
        <v>2</v>
      </c>
    </row>
    <row r="115" spans="1:38" x14ac:dyDescent="0.2">
      <c r="A115" s="2" t="s">
        <v>18</v>
      </c>
      <c r="B115" s="12" t="s">
        <v>132</v>
      </c>
      <c r="C115" s="23">
        <v>1147.5999999999999</v>
      </c>
      <c r="D115" s="23">
        <v>590.70000000000005</v>
      </c>
      <c r="E115" s="23">
        <v>2055.6999999999998</v>
      </c>
      <c r="F115" s="23">
        <v>4585.8999999999996</v>
      </c>
      <c r="G115" s="25">
        <v>9282.5</v>
      </c>
      <c r="H115" s="25">
        <v>13832.3</v>
      </c>
      <c r="I115" s="25">
        <v>21705.3</v>
      </c>
      <c r="J115" s="25">
        <v>30734.6</v>
      </c>
      <c r="K115" s="25">
        <v>16689.3</v>
      </c>
      <c r="L115" s="25">
        <v>17148.099999999999</v>
      </c>
      <c r="M115" s="26">
        <v>30769.3</v>
      </c>
      <c r="N115" s="26">
        <v>33644.9</v>
      </c>
      <c r="O115" s="26">
        <v>33716.1</v>
      </c>
      <c r="P115" s="26">
        <v>19256.3</v>
      </c>
      <c r="Q115" s="26">
        <v>10893.4</v>
      </c>
      <c r="R115" s="18">
        <v>9080.51</v>
      </c>
      <c r="S115" s="18">
        <v>9668.33</v>
      </c>
      <c r="T115" s="18">
        <v>6803.5296499999995</v>
      </c>
      <c r="U115" s="18">
        <v>6349.41</v>
      </c>
      <c r="V115" s="18">
        <v>5655.9959799999997</v>
      </c>
      <c r="W115" s="18">
        <v>6361.8228399999998</v>
      </c>
    </row>
    <row r="116" spans="1:38" ht="24" x14ac:dyDescent="0.2">
      <c r="A116" s="5">
        <v>94</v>
      </c>
      <c r="B116" s="13" t="s">
        <v>133</v>
      </c>
      <c r="C116" s="27">
        <v>904.9</v>
      </c>
      <c r="D116" s="27">
        <v>330.8</v>
      </c>
      <c r="E116" s="27">
        <v>265.2</v>
      </c>
      <c r="F116" s="27">
        <v>2639.4</v>
      </c>
      <c r="G116" s="28">
        <v>6416</v>
      </c>
      <c r="H116" s="28">
        <v>12141.5</v>
      </c>
      <c r="I116" s="28">
        <v>20094.7</v>
      </c>
      <c r="J116" s="28">
        <v>28473.5</v>
      </c>
      <c r="K116" s="28">
        <v>14646.1</v>
      </c>
      <c r="L116" s="28">
        <v>14600.5</v>
      </c>
      <c r="M116" s="29">
        <v>27384.1</v>
      </c>
      <c r="N116" s="29">
        <v>29878</v>
      </c>
      <c r="O116" s="29">
        <v>30808.2</v>
      </c>
      <c r="P116" s="29">
        <v>17094.8</v>
      </c>
      <c r="Q116" s="29">
        <v>8375.6</v>
      </c>
      <c r="R116" s="19">
        <v>7310.5666700000002</v>
      </c>
      <c r="S116" s="19">
        <f>IF(7807.64741="","-",7807.64741)</f>
        <v>7807.6474099999996</v>
      </c>
      <c r="T116" s="19">
        <v>5495.3204800000003</v>
      </c>
      <c r="U116" s="19">
        <v>4817.1344900000004</v>
      </c>
      <c r="V116" s="19">
        <v>4205.2836100000004</v>
      </c>
      <c r="W116" s="19">
        <v>5072.6085700000003</v>
      </c>
    </row>
    <row r="117" spans="1:38" ht="14.25" customHeight="1" x14ac:dyDescent="0.2">
      <c r="A117" s="5">
        <v>95</v>
      </c>
      <c r="B117" s="13" t="s">
        <v>134</v>
      </c>
      <c r="C117" s="27">
        <v>44.8</v>
      </c>
      <c r="D117" s="27">
        <v>0.7</v>
      </c>
      <c r="E117" s="27">
        <v>62.8</v>
      </c>
      <c r="F117" s="27">
        <v>12</v>
      </c>
      <c r="G117" s="28">
        <v>576.9</v>
      </c>
      <c r="H117" s="28">
        <v>792.8</v>
      </c>
      <c r="I117" s="28">
        <v>37.799999999999997</v>
      </c>
      <c r="J117" s="28">
        <v>358.9</v>
      </c>
      <c r="K117" s="28">
        <v>65.2</v>
      </c>
      <c r="L117" s="28">
        <v>192.6</v>
      </c>
      <c r="M117" s="29">
        <v>328.3</v>
      </c>
      <c r="N117" s="29">
        <v>37.9</v>
      </c>
      <c r="O117" s="29">
        <v>98.2</v>
      </c>
      <c r="P117" s="29">
        <v>176.3</v>
      </c>
      <c r="Q117" s="29">
        <v>207.7</v>
      </c>
      <c r="R117" s="19">
        <v>569.77953000000002</v>
      </c>
      <c r="S117" s="19">
        <f>IF(569.82361="","-",569.82361)</f>
        <v>569.82361000000003</v>
      </c>
      <c r="T117" s="19">
        <v>692.50509</v>
      </c>
      <c r="U117" s="19">
        <v>600.29726000000005</v>
      </c>
      <c r="V117" s="19">
        <v>696.5498</v>
      </c>
      <c r="W117" s="19">
        <v>860.72844999999995</v>
      </c>
    </row>
    <row r="118" spans="1:38" x14ac:dyDescent="0.2">
      <c r="A118" s="5">
        <v>96</v>
      </c>
      <c r="B118" s="13" t="s">
        <v>135</v>
      </c>
      <c r="C118" s="27">
        <v>197.9</v>
      </c>
      <c r="D118" s="27">
        <v>259.2</v>
      </c>
      <c r="E118" s="27">
        <v>1727.7</v>
      </c>
      <c r="F118" s="27">
        <v>1934.5</v>
      </c>
      <c r="G118" s="28">
        <v>2289.6</v>
      </c>
      <c r="H118" s="28">
        <v>898</v>
      </c>
      <c r="I118" s="28">
        <v>1572.8</v>
      </c>
      <c r="J118" s="28">
        <v>1902.2</v>
      </c>
      <c r="K118" s="28">
        <v>1978</v>
      </c>
      <c r="L118" s="28">
        <v>2355</v>
      </c>
      <c r="M118" s="29">
        <v>3056.9</v>
      </c>
      <c r="N118" s="29">
        <v>3729</v>
      </c>
      <c r="O118" s="29">
        <v>2809.7</v>
      </c>
      <c r="P118" s="29">
        <v>1985.2</v>
      </c>
      <c r="Q118" s="29">
        <v>2310.1</v>
      </c>
      <c r="R118" s="19">
        <v>1200.17</v>
      </c>
      <c r="S118" s="19">
        <v>1290.8599999999999</v>
      </c>
      <c r="T118" s="19">
        <v>615.70408000000009</v>
      </c>
      <c r="U118" s="19">
        <v>931.98</v>
      </c>
      <c r="V118" s="19">
        <v>754.16256999999996</v>
      </c>
      <c r="W118" s="19">
        <v>428.48581999999999</v>
      </c>
    </row>
    <row r="119" spans="1:38" ht="24" x14ac:dyDescent="0.2">
      <c r="A119" s="2" t="s">
        <v>19</v>
      </c>
      <c r="B119" s="12" t="s">
        <v>136</v>
      </c>
      <c r="C119" s="27" t="s">
        <v>2</v>
      </c>
      <c r="D119" s="23">
        <v>10</v>
      </c>
      <c r="E119" s="27" t="s">
        <v>2</v>
      </c>
      <c r="F119" s="27" t="s">
        <v>2</v>
      </c>
      <c r="G119" s="27" t="s">
        <v>2</v>
      </c>
      <c r="H119" s="27" t="s">
        <v>2</v>
      </c>
      <c r="I119" s="27" t="s">
        <v>2</v>
      </c>
      <c r="J119" s="27" t="s">
        <v>2</v>
      </c>
      <c r="K119" s="25">
        <v>9</v>
      </c>
      <c r="L119" s="25" t="s">
        <v>2</v>
      </c>
      <c r="M119" s="26">
        <v>1.1000000000000001</v>
      </c>
      <c r="N119" s="26">
        <v>0.1</v>
      </c>
      <c r="O119" s="29" t="s">
        <v>2</v>
      </c>
      <c r="P119" s="29" t="s">
        <v>2</v>
      </c>
      <c r="Q119" s="29" t="s">
        <v>2</v>
      </c>
      <c r="R119" s="32" t="s">
        <v>2</v>
      </c>
      <c r="S119" s="32" t="s">
        <v>2</v>
      </c>
      <c r="T119" s="32" t="s">
        <v>2</v>
      </c>
      <c r="U119" s="32" t="s">
        <v>2</v>
      </c>
      <c r="V119" s="18">
        <v>79.439359999999994</v>
      </c>
      <c r="W119" s="18">
        <v>4.7160299999999999</v>
      </c>
    </row>
    <row r="120" spans="1:38" ht="24.75" thickBot="1" x14ac:dyDescent="0.25">
      <c r="A120" s="45">
        <v>97</v>
      </c>
      <c r="B120" s="46" t="s">
        <v>136</v>
      </c>
      <c r="C120" s="47" t="s">
        <v>2</v>
      </c>
      <c r="D120" s="47">
        <v>10</v>
      </c>
      <c r="E120" s="47" t="s">
        <v>2</v>
      </c>
      <c r="F120" s="47" t="s">
        <v>2</v>
      </c>
      <c r="G120" s="47" t="s">
        <v>2</v>
      </c>
      <c r="H120" s="47" t="s">
        <v>2</v>
      </c>
      <c r="I120" s="47" t="s">
        <v>2</v>
      </c>
      <c r="J120" s="47" t="s">
        <v>2</v>
      </c>
      <c r="K120" s="48">
        <v>9</v>
      </c>
      <c r="L120" s="48" t="s">
        <v>2</v>
      </c>
      <c r="M120" s="49">
        <v>1.1000000000000001</v>
      </c>
      <c r="N120" s="49">
        <v>0.1</v>
      </c>
      <c r="O120" s="49" t="s">
        <v>2</v>
      </c>
      <c r="P120" s="49" t="s">
        <v>2</v>
      </c>
      <c r="Q120" s="49" t="s">
        <v>2</v>
      </c>
      <c r="R120" s="50" t="s">
        <v>2</v>
      </c>
      <c r="S120" s="50" t="s">
        <v>2</v>
      </c>
      <c r="T120" s="50" t="s">
        <v>2</v>
      </c>
      <c r="U120" s="50" t="s">
        <v>2</v>
      </c>
      <c r="V120" s="51">
        <v>79.439359999999994</v>
      </c>
      <c r="W120" s="51">
        <v>4.7160299999999999</v>
      </c>
    </row>
    <row r="121" spans="1:38" x14ac:dyDescent="0.2">
      <c r="M121" s="16"/>
    </row>
    <row r="122" spans="1:38" x14ac:dyDescent="0.2">
      <c r="M122" s="9"/>
      <c r="V122" s="6"/>
      <c r="W122" s="6"/>
      <c r="X122" s="6"/>
      <c r="Y122" s="6"/>
      <c r="Z122" s="6"/>
      <c r="AA122" s="6"/>
      <c r="AB122" s="6"/>
      <c r="AC122" s="6"/>
      <c r="AD122" s="6"/>
    </row>
    <row r="123" spans="1:38" s="9" customFormat="1" ht="14.25" x14ac:dyDescent="0.2">
      <c r="A123" s="54" t="s">
        <v>144</v>
      </c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6"/>
      <c r="M123" s="6"/>
      <c r="N123" s="6"/>
      <c r="O123" s="6"/>
      <c r="P123" s="6"/>
    </row>
    <row r="124" spans="1:38" s="9" customFormat="1" ht="14.25" x14ac:dyDescent="0.2">
      <c r="A124" s="55" t="s">
        <v>146</v>
      </c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6"/>
      <c r="M124" s="6"/>
      <c r="N124" s="6"/>
      <c r="O124" s="6"/>
      <c r="P124" s="6"/>
      <c r="Q124" s="6"/>
      <c r="R124" s="6"/>
      <c r="S124" s="6"/>
    </row>
    <row r="125" spans="1:38" s="9" customFormat="1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</row>
    <row r="126" spans="1:38" s="9" customFormat="1" x14ac:dyDescent="0.2">
      <c r="A126" s="17" t="s">
        <v>145</v>
      </c>
      <c r="B126" s="7"/>
      <c r="C126" s="7"/>
      <c r="D126" s="7"/>
      <c r="E126" s="7"/>
      <c r="F126" s="7"/>
      <c r="G126" s="7"/>
      <c r="H126" s="8"/>
      <c r="I126" s="8"/>
      <c r="J126" s="8"/>
      <c r="K126" s="8"/>
      <c r="L126" s="8"/>
      <c r="M126" s="7"/>
      <c r="N126" s="7"/>
    </row>
  </sheetData>
  <protectedRanges>
    <protectedRange sqref="A125:Q125" name="Диапазон1_4"/>
  </protectedRanges>
  <mergeCells count="4">
    <mergeCell ref="A2:W2"/>
    <mergeCell ref="N4:W4"/>
    <mergeCell ref="A123:K123"/>
    <mergeCell ref="A124:K124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RUS</vt:lpstr>
    </vt:vector>
  </TitlesOfParts>
  <Company>Statistica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Valeriu Rusnac</dc:creator>
  <cp:lastModifiedBy>Mariana Eni</cp:lastModifiedBy>
  <dcterms:created xsi:type="dcterms:W3CDTF">2005-12-19T12:39:47Z</dcterms:created>
  <dcterms:modified xsi:type="dcterms:W3CDTF">2022-06-29T10:37:15Z</dcterms:modified>
</cp:coreProperties>
</file>